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30DCCF5-01C7-4EFA-9B73-863ED84648AD}" xr6:coauthVersionLast="47" xr6:coauthVersionMax="47" xr10:uidLastSave="{00000000-0000-0000-0000-000000000000}"/>
  <bookViews>
    <workbookView xWindow="23880" yWindow="-120" windowWidth="20730" windowHeight="11160" activeTab="4" xr2:uid="{0A9AB446-2A48-4A69-9916-803C10C8BC4C}"/>
  </bookViews>
  <sheets>
    <sheet name="junho" sheetId="3" r:id="rId1"/>
    <sheet name="julho" sheetId="1" r:id="rId2"/>
    <sheet name="Agosto" sheetId="4" r:id="rId3"/>
    <sheet name="Setembro" sheetId="6" r:id="rId4"/>
    <sheet name="Outubro" sheetId="8" r:id="rId5"/>
  </sheets>
  <definedNames>
    <definedName name="_xlnm._FilterDatabase" localSheetId="1" hidden="1">julho!$A$1:$E$1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7" i="8" l="1"/>
  <c r="D61" i="6"/>
  <c r="B91" i="6"/>
  <c r="D14" i="6"/>
  <c r="D41" i="6"/>
  <c r="D25" i="6"/>
  <c r="G49" i="6"/>
  <c r="G48" i="6"/>
  <c r="G47" i="6"/>
  <c r="G45" i="6"/>
  <c r="G43" i="6"/>
  <c r="G41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2" i="6"/>
  <c r="G50" i="6" l="1"/>
  <c r="E49" i="4"/>
  <c r="E48" i="4"/>
  <c r="E47" i="4"/>
  <c r="E45" i="4"/>
  <c r="E43" i="4"/>
  <c r="E41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2" i="4"/>
  <c r="E50" i="4" s="1"/>
  <c r="B73" i="3"/>
  <c r="B88" i="4"/>
  <c r="E84" i="1" l="1"/>
  <c r="B84" i="3"/>
  <c r="B84" i="1"/>
</calcChain>
</file>

<file path=xl/sharedStrings.xml><?xml version="1.0" encoding="utf-8"?>
<sst xmlns="http://schemas.openxmlformats.org/spreadsheetml/2006/main" count="584" uniqueCount="232">
  <si>
    <t>ELO COMPONENTES ELETROQUIMICOS</t>
  </si>
  <si>
    <t>HOFTALON CENTRO DE ESTUDOS E PES.</t>
  </si>
  <si>
    <t>ORTODONTIC CENTER- LONDRINA</t>
  </si>
  <si>
    <t>MRV-ENGENHARIA-JD PRESIDENTE</t>
  </si>
  <si>
    <t>FUNDAÇÃO CULTURAL DE FOZ IGUAÇU</t>
  </si>
  <si>
    <t>CONDOMINIO BOULEVARD LOND SHOPP</t>
  </si>
  <si>
    <t>CAMARA MUNICIPAL DE URUGUAIANA</t>
  </si>
  <si>
    <t>LUFT LOGISTICS-INTEC INTEGRAC-S J PINHAIS</t>
  </si>
  <si>
    <t>LOGCP LONDRINA I SPE LTDA-LONDRINA</t>
  </si>
  <si>
    <t>L.C.A. IND E COM DE PRODUTOS AL - SERTANOPOLIS</t>
  </si>
  <si>
    <t>CONDOMINIO RESIDENCIAL CARAGUA - CAMBÉ</t>
  </si>
  <si>
    <t>SIMBIOSE-INDUSTRIA  E COMERCIO - CAMBÉ</t>
  </si>
  <si>
    <t>RONDOPAR - LONDRINA</t>
  </si>
  <si>
    <t>CONDOMINIO PRINCE ALBERT RESIDE - LONDRINA</t>
  </si>
  <si>
    <t>CENTRO DE APOIO E REABILITAÇÃO - LONDRINA</t>
  </si>
  <si>
    <t>PRODEK</t>
  </si>
  <si>
    <t>VALORES</t>
  </si>
  <si>
    <t>BELAGRICOLA BELA VISTA DO PARAISO</t>
  </si>
  <si>
    <t>MULTILOG  URUGUAIANA-URUGUAIANA</t>
  </si>
  <si>
    <t>PLAENGE EMPREEND.LTDA-TWIN TOWER-LONDRINA</t>
  </si>
  <si>
    <t>PLAENGE EMPREEND. LTDA-ESCRITÓRIO - LONDRINA</t>
  </si>
  <si>
    <t>PLAENGE EMPREED.LTDA-DECORADO- LONDRINA</t>
  </si>
  <si>
    <t>ALPHA SRA.PARTICIPAÇÕES S/A-G.F.PALHANO-LONDRINA</t>
  </si>
  <si>
    <t>GAIA SERGURANÇA PATRIMONIAL-LONDRINA</t>
  </si>
  <si>
    <t>VANGUARD HOME CENTER EMP IMOB LDNA</t>
  </si>
  <si>
    <t>GALTAMO COM E DIST-VL SÃO CAETANO-LONDRINA</t>
  </si>
  <si>
    <t>TRIBUNAL REGIONAL DO TRABALHO-FLORIANOPOLIS</t>
  </si>
  <si>
    <t>PARANAPREVIDENCIA- CURITIBA</t>
  </si>
  <si>
    <t>CONCESSIONARIA DE ROD NORO-S.B.CAMPO/SP</t>
  </si>
  <si>
    <t>DGX TERCEIRIZAÇÃO DE SERVIÇOS - CURITIBA</t>
  </si>
  <si>
    <t>GALTAMO COM E DISTRIB -VL SÃO CAETANO-LONDRINA</t>
  </si>
  <si>
    <t>NOVA CLEAN</t>
  </si>
  <si>
    <t>IMCOPA ARAUCARIA - ARAUCARIA</t>
  </si>
  <si>
    <t>HARD HOCK HOTEL - PRIMEIRO DE MAIO</t>
  </si>
  <si>
    <t>BOTICARIO PORTO ALEGRA-PORTO ALEGRE</t>
  </si>
  <si>
    <t>BOTICARIO PROD DE BELEZA LD - REBOUÇAS/CURITIBA</t>
  </si>
  <si>
    <t>BANCO DAYCOVAL S.A - JUIZ FORA</t>
  </si>
  <si>
    <t>BANCO DAYCOVAL S.A - CASCAVEL</t>
  </si>
  <si>
    <t>BANCO DAYCOVAL S.A. LONDRINA-PR</t>
  </si>
  <si>
    <t>INSTITUTO DO RIM LTDA - LONDRINA</t>
  </si>
  <si>
    <t>BANCO DAYCONVAL S.A. CURITIBA-PR</t>
  </si>
  <si>
    <t>61,451,02</t>
  </si>
  <si>
    <t>NOVA CLEAN -DUQUE CAXIAS LONDRINA</t>
  </si>
  <si>
    <t>DGX TERCEIRIZAÇÃO DE SERVIÇOS - LONDRINA</t>
  </si>
  <si>
    <t>LONDRI PARANÁ - LONDRINA</t>
  </si>
  <si>
    <t xml:space="preserve">MULTILOG FOZ DO IGUACU-FOZ DO IGUAÇU-MUTUM VILA </t>
  </si>
  <si>
    <t>PARANAPREVIDENCIA- CURITIBA RUA INACIO LUSTROA</t>
  </si>
  <si>
    <t>DAVITA LONDRINA - 80.925.423/0001-51</t>
  </si>
  <si>
    <t>DAVITA ARAPONGAS - ARAPONGAS  72.189.897/0001-54</t>
  </si>
  <si>
    <t>DAVITA - ROLANDIA  23.097.104/0011-33</t>
  </si>
  <si>
    <t>DAVITA CAJURU - CURITIBA 00.367.772/0001-66</t>
  </si>
  <si>
    <t>DAVITA CAMPO LARGO. 04.601.841/0001-05</t>
  </si>
  <si>
    <t>DAVITA NOVO MUNDO - CURITIBA 75.214.205/0001-79</t>
  </si>
  <si>
    <t>DAVITA VILA IZABEL 02.871.701/0001-21</t>
  </si>
  <si>
    <t>PLAENGE EMPEEND.LTDA- 78.638.061/0001-76 -LONDRINA</t>
  </si>
  <si>
    <t>GALTAMO COM E DISTRIB. 31.288.674/0001-67-LONDRINA</t>
  </si>
  <si>
    <t>FARMACIA VALE VERDE  78.935.400/0001-86</t>
  </si>
  <si>
    <t>FARMACIA VALE VERDE 78.935.400/0038-78</t>
  </si>
  <si>
    <t>ADM DO BRASIL - JOAÇABA - SC</t>
  </si>
  <si>
    <t>ADVOCACIA GERAL DA UNIÃO - FLORIANOPOLIS</t>
  </si>
  <si>
    <t>ADVOCACIA GERAL DA UNIÃO - PORTO ALEGRE</t>
  </si>
  <si>
    <t>BANCO DAYCOVAL S.A - PORTO ALEGRE</t>
  </si>
  <si>
    <t>DAVIDA ARAUCARIA - COSTEIRA - ARAUCARIA-PR</t>
  </si>
  <si>
    <t>DAVITA-AV BANDEIRANTES 23.097.104/0035-00</t>
  </si>
  <si>
    <t>DAVITA LONDRINA - AV DUQUE-IGAPO 80.925.423/0001-51</t>
  </si>
  <si>
    <t>DGX TERCEIRIZAÇÃO DE SERVIÇOS - LDNA-AMAZONAS</t>
  </si>
  <si>
    <t>GALTAMO -AV. DUQUE DE CAXIAS</t>
  </si>
  <si>
    <t>IFTRS PORTO ALEGRE</t>
  </si>
  <si>
    <t>IMCOPA CAMBÉ -  ROD CELSO GARCIA CID</t>
  </si>
  <si>
    <t>IMCOPA CAMBÉ- RUA AVELINO J. DA SILVA JD JOSE FAVARO</t>
  </si>
  <si>
    <t>INDREAL IND DE REFRIGERACÃO -  LONDRINA</t>
  </si>
  <si>
    <t>ITAMARATY INDUSTRIA E COMERCIO-ROLÂNDIA</t>
  </si>
  <si>
    <t xml:space="preserve">MPF - FLORIANOPOLIS </t>
  </si>
  <si>
    <t>MULTILOG FOZ DO IGUACU-FOZ DO IGUAÇU</t>
  </si>
  <si>
    <t>MULTILOG FOZ DO IGUACU-FOZ IGUAÇU-AV.GENERAL JOSE</t>
  </si>
  <si>
    <t>SERILON BRASIL LTDA - LONDRINA  -YARA</t>
  </si>
  <si>
    <t>SERILON BRASIL LTDA - LONDRINA-H. MANSANO</t>
  </si>
  <si>
    <t>TRIBUNAL DE JUSTIÇA DO PARANÁ - CURITIBA PC NOSSA</t>
  </si>
  <si>
    <t>TRIBUNAL REGIONAL TRABALHO-CURITIBA AV.VIC.MADO</t>
  </si>
  <si>
    <t>UNIVERSIDADE FEDERAL DA INTEGRA - FOZ DO IGUAÇU</t>
  </si>
  <si>
    <t>VALE VERDE 78.935.400/0038-78</t>
  </si>
  <si>
    <t>MULTILOG FOZ DO IGUACU-FOZ DO IGUAÇO</t>
  </si>
  <si>
    <t>PLAENGE EMPEEND.LTDA-GERAL-LONDRINA</t>
  </si>
  <si>
    <t>UNIVERSIDADE FEDERAL DA INTEGRA</t>
  </si>
  <si>
    <t>ITAMARATY INDUSTRIA E COMERCIO</t>
  </si>
  <si>
    <t>TRIBUNAL REGIONAL DO TRABALHO-CURITIBA</t>
  </si>
  <si>
    <t>TRIBUNAL DE JUSTIÇA DO PARANÁ - CURITIBA</t>
  </si>
  <si>
    <t>SERILON BRASIL LTDA - LONDRINA</t>
  </si>
  <si>
    <t xml:space="preserve">MPF FLORIANOPOLIS </t>
  </si>
  <si>
    <t>INDREAL IND DE REFRIGERACA- LONDRINA</t>
  </si>
  <si>
    <t>DAVITA ARAUCARIA</t>
  </si>
  <si>
    <t>DAVITA - ROLANDIA</t>
  </si>
  <si>
    <t>DAVIDA ARAUCARIA - COSTEIRA</t>
  </si>
  <si>
    <t>DAVITA CAJURU - CURITIBA</t>
  </si>
  <si>
    <t>ADVOCACIA GERAL DA UNIÃO-FLORIANOPOLIS</t>
  </si>
  <si>
    <t>ADVOCACIA GERAL DA UNIÃO-PORTO ALEGRE</t>
  </si>
  <si>
    <t>ADM DO BRASIL -JOAÇABA</t>
  </si>
  <si>
    <t xml:space="preserve">GALTAMO </t>
  </si>
  <si>
    <t>IMCOPA CAMBÉ. ROD.CELSO GARCIA CIDA</t>
  </si>
  <si>
    <t>GALTAMO COM E DISTRIB. V SÃO CAETANO -LONDRINA</t>
  </si>
  <si>
    <t>IMCOPA ARAUCARIA - CAMBE</t>
  </si>
  <si>
    <t>DAVITA NOVO MUNDO - CURITIBA</t>
  </si>
  <si>
    <t>DAVITA LONDRINA - AV DUQUE - IGAPO</t>
  </si>
  <si>
    <t>DAVITA ARAPONGAS - ARAPONGAS</t>
  </si>
  <si>
    <t>BANCO DAYCOVAL S.A - PORTO ALEGRE.</t>
  </si>
  <si>
    <t>IFTRS PORTO ALEGRE;</t>
  </si>
  <si>
    <t>DAVITA VILA IZABEL</t>
  </si>
  <si>
    <t>DAVITA CAMPO LARGO.</t>
  </si>
  <si>
    <t>LONDRIPARANÁ - LONDRINA</t>
  </si>
  <si>
    <t>VALE VERDE</t>
  </si>
  <si>
    <t>VOLANTES  FILIAL</t>
  </si>
  <si>
    <t>VOLANTES  MATRIZ</t>
  </si>
  <si>
    <t>PROGRAMAÇAO  PAGAMENTO 06/2023</t>
  </si>
  <si>
    <t>PROGRAMAÇÃO PAGAMENTO 07/2023</t>
  </si>
  <si>
    <t>TOTAL...</t>
  </si>
  <si>
    <t>AGNUS</t>
  </si>
  <si>
    <t>ECO BRASIL</t>
  </si>
  <si>
    <t>ADM DO BRASIL</t>
  </si>
  <si>
    <t>AGU RS</t>
  </si>
  <si>
    <t>AGU SC</t>
  </si>
  <si>
    <t>ALPHA</t>
  </si>
  <si>
    <t>BANCO DAYCOVAL</t>
  </si>
  <si>
    <t>BELAGRICOLA</t>
  </si>
  <si>
    <t>BOTICARIO</t>
  </si>
  <si>
    <t>BOULEVARD</t>
  </si>
  <si>
    <t>CAMARA URUGUAIANA</t>
  </si>
  <si>
    <t>CEFIL</t>
  </si>
  <si>
    <t>COND. PRINCE</t>
  </si>
  <si>
    <t>DAVITA</t>
  </si>
  <si>
    <t>ECONOROESTE</t>
  </si>
  <si>
    <t>ELO COMPONENTES</t>
  </si>
  <si>
    <t>FUNDACAO CULTURAL</t>
  </si>
  <si>
    <t>GALTAMO</t>
  </si>
  <si>
    <t>HARD ROCK</t>
  </si>
  <si>
    <t>HOFTALON</t>
  </si>
  <si>
    <t>IFRS</t>
  </si>
  <si>
    <t>IMCOPA ARAUCARIA</t>
  </si>
  <si>
    <t>IMCOPA CAMBE</t>
  </si>
  <si>
    <t>INDREL</t>
  </si>
  <si>
    <t>INSTITUO DO RIM</t>
  </si>
  <si>
    <t>ITAMARATY</t>
  </si>
  <si>
    <t>LCA</t>
  </si>
  <si>
    <t>LOG</t>
  </si>
  <si>
    <t>LUFT</t>
  </si>
  <si>
    <t>MPF</t>
  </si>
  <si>
    <t>MRV</t>
  </si>
  <si>
    <t>MULTILOG FOZ</t>
  </si>
  <si>
    <t>MULTILOG URUGUAIANA</t>
  </si>
  <si>
    <t>MULTIPLIQUE</t>
  </si>
  <si>
    <t>ORTODONTIC</t>
  </si>
  <si>
    <t>PARANA PREV</t>
  </si>
  <si>
    <t>PLAENGE</t>
  </si>
  <si>
    <t>SERILON</t>
  </si>
  <si>
    <t>SIMBIOSE</t>
  </si>
  <si>
    <t>TJ</t>
  </si>
  <si>
    <t>TRT PR</t>
  </si>
  <si>
    <t>TRT SC</t>
  </si>
  <si>
    <t>UNILA</t>
  </si>
  <si>
    <t>VANGUARD</t>
  </si>
  <si>
    <t>VOLANTE</t>
  </si>
  <si>
    <t>MULTILOG FOZ DO IGUACU-FOZ IGUAÇU-01.691.041/0002-15</t>
  </si>
  <si>
    <t xml:space="preserve">MULTIPLIQUE ESPAÇO PROFISSIONAL </t>
  </si>
  <si>
    <t>PRODEK 42.342.525/0001-55- AV DUQUE CAXIAS</t>
  </si>
  <si>
    <t>CEFIL - CENTRO DE APOIO E REABILITAÇÃO - LONDRINA</t>
  </si>
  <si>
    <t>NOVA CLEAN -DUQUE CAXIAS LONDRINA  44.864.397/0001-35</t>
  </si>
  <si>
    <t>GALTAMO -AV. DUQUE DE CAXIAS   31.288.674/0001-67</t>
  </si>
  <si>
    <t>PROGRAMAÇÃO PAGAMENTO 08/2023</t>
  </si>
  <si>
    <t>V.A DE LICITAÇÃO</t>
  </si>
  <si>
    <t>V.A PRIVADOS</t>
  </si>
  <si>
    <t xml:space="preserve">ULTRAMED </t>
  </si>
  <si>
    <t>IMCOPA ARAUCARIA - ARAUCARIA 78.571.411/0001-24</t>
  </si>
  <si>
    <t>DGX TERCEIRIZAÇÃO DE SERVIÇOS - 20.596.423/0001-23</t>
  </si>
  <si>
    <t>IMCOPA CAMBÉ -  ROD CELSO GARCIA CID 78.571.411/0006-39</t>
  </si>
  <si>
    <t>IMCOPA CAMBÉ- 78.571.411/0006-39</t>
  </si>
  <si>
    <t>PARANAPREVIDENCIA- CURITIBA RUA INACIO LUSTROA03.165.607/0001-10</t>
  </si>
  <si>
    <t>BANCO DAYCOVAL S.A - CASCAVEL 62.232.889/0055-82</t>
  </si>
  <si>
    <t>BOTICARIO PORTO ALEGRA-PORTO ALEGRE 14.757.212/0001-22</t>
  </si>
  <si>
    <t>TRIBUNAL DE JUSTIÇA DO PARANÁ - CURITIBA PC NOSSA 77.821.841/0001-94</t>
  </si>
  <si>
    <t>BOTICARIO PROD DE BELEZA LD - REBOUÇAS/CURITIBA 11.137.051/0001-86</t>
  </si>
  <si>
    <t>CONCESSIONARIA DE ROD NORO-S.B.CAMPO/SP 49.314.049/0001-08</t>
  </si>
  <si>
    <t xml:space="preserve">HARD HOCK HOTEL - PRIMEIRO DE MAIO </t>
  </si>
  <si>
    <t>ADM DO BRASIL - JOAÇABA - SC 78571.411/0001-24</t>
  </si>
  <si>
    <t>NOVA CLEAN 78.571.411/0006-39</t>
  </si>
  <si>
    <t>SERILON BRASIL LTDA -CURITIBA 04.143.008/0001-68</t>
  </si>
  <si>
    <t>PRODEK 42.342.525/0001-55- AV DUQUE CAXIAS-42.342.525/0001-55</t>
  </si>
  <si>
    <t>DGX TERCEIRIZAÇÃO DE SERVIÇOS - CURITIBA 20.596.423/0002-04</t>
  </si>
  <si>
    <t>MULTILOG FOZ DO IGUACU-MUTUM VILA 01.691.041/0002-15</t>
  </si>
  <si>
    <t>DGX TERCEIRIZAÇÃO DE SERVIÇOS - LONDRINA 20.596.423/0003-95</t>
  </si>
  <si>
    <t>MRV-ENGENHARIA-JD PRESIDENTE 08.343.492/0200-74</t>
  </si>
  <si>
    <t>MULTILOG  URUGUAIANA-URUGUAIANA-78.614.229/0001-03</t>
  </si>
  <si>
    <t>SERILON BRASIL LTDA - LONDRINA  -YARA 04.143.008/0004-00</t>
  </si>
  <si>
    <t>BANCO DAYCOVAL S.A - PORTO ALEGRE 62.232.889/0013-23</t>
  </si>
  <si>
    <t>SERILON BRASIL LTDA - LONDRINA-H. MANSANO 04.143.008/0027-05</t>
  </si>
  <si>
    <t>PARANAPREVIDENCIA- CURITIBA 03.165.607/0001-10</t>
  </si>
  <si>
    <t>DAVITA - ROLANDIA  17.933.575/0001-60/23.097.104/0011-33</t>
  </si>
  <si>
    <t>MPF - FLORIANOPOLIS - 26.989.715/0029-03</t>
  </si>
  <si>
    <t>ADVOCACIA GERAL DA UNIÃO - PORTO ALEGRE-03.566.231/0001-55</t>
  </si>
  <si>
    <t>IFTRS PORTO ALEGRE/10.637.926/0003-08</t>
  </si>
  <si>
    <t>TRIBUNAL REGIONAL DO TRABALHO-FLORIANOPOLIS-02.482.005/0001-23</t>
  </si>
  <si>
    <t>ADVOCACIA GERAL DA UNIÃO - PORTO ALEGRE-26.994.558/0007-19</t>
  </si>
  <si>
    <t>TRIBUNAL REGIONAL TRABALHO-CURITIBA/03.141.166/0001-16</t>
  </si>
  <si>
    <t>ADVOCACIA GERAL DA UNIÃO - FLORIANOPOLIS/26.994.558/0029-24</t>
  </si>
  <si>
    <t>DAVIDA ARAUCARIA - ARAUCARIA-PR/04.601.672/0001-03</t>
  </si>
  <si>
    <t xml:space="preserve">UNIVERSAL </t>
  </si>
  <si>
    <t>PROGRAMAÇÃO PAGAMENTO 09/2023</t>
  </si>
  <si>
    <t>PROGRAMAÇÃO PAGAMENTO 10/2023</t>
  </si>
  <si>
    <t>AGNUS  10.452.113/0001-81</t>
  </si>
  <si>
    <t>BOTICARIO - REBOUÇAS/CURITIBA 11.137.051/0001-86</t>
  </si>
  <si>
    <t>BOTICARIO -PORTO ALEGRE 14.757.212/0001-22</t>
  </si>
  <si>
    <t>ADVOCACIA GERAL UNIÃO - PORTO ALEGRE-26.994.558/0007-19</t>
  </si>
  <si>
    <t>CONCESSIONARIA ROD NORO-S.B.CAMPO/SP 49.314.049/0001-08</t>
  </si>
  <si>
    <t>DAVITA- ROLANDIA  17.933.575/0001-60/23.097.104/0011-33</t>
  </si>
  <si>
    <t>DGX TERCEIRIZAÇÃO SERVIÇOS-LONDRINA 20.596.423/0003-95</t>
  </si>
  <si>
    <t>IMCOPA CAMBÉ- ROD CELSO GARCIA CID 78.571.411/0006-39</t>
  </si>
  <si>
    <t>ADVOCACIA GERAL UNIÃO-FLORIANOPOLIS/26.994.558/0029-24</t>
  </si>
  <si>
    <t>PARANAPREVIDENCIA- CURITIBA - 03.165.607/0001-10</t>
  </si>
  <si>
    <t>PRODEK 42.342.525/0001-55- AV D. CAXIAS-42.342.525/0001-55</t>
  </si>
  <si>
    <t>TRIBUNAL DE JUSTIÇA DO PARANÁ - CURITIBA-77.821.841/0001-94</t>
  </si>
  <si>
    <t>TRIBUNAL REGIONAL TRABALHO-FLORIA.-02.482.005/0001-23</t>
  </si>
  <si>
    <t>SERILON BRASIL LTDA -MANSANO 04.143.008/0027-05</t>
  </si>
  <si>
    <t>METRONORTE VEICULOS</t>
  </si>
  <si>
    <t>DAVITA LONDRINA - ENGENHEIRO - IGAPO 23.097.104/0039-34</t>
  </si>
  <si>
    <t>HOFTALON CENTRO DE ESTUDOS E PES. 07.194.341/0001-94</t>
  </si>
  <si>
    <t>9639,70+</t>
  </si>
  <si>
    <t>ORTODONTIC CENTER- LONDRINA 04.680.628/0001-36</t>
  </si>
  <si>
    <t>ADM DO BRASIL - JOAÇABA - SC 02.003.402/0046-77</t>
  </si>
  <si>
    <t>123,790,67</t>
  </si>
  <si>
    <t>ECOVIAS ARAGUAIA</t>
  </si>
  <si>
    <t>R</t>
  </si>
  <si>
    <t>ECOPONTE</t>
  </si>
  <si>
    <t xml:space="preserve">BANCO DAYCONVAL S.A. CHAPECO 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</si>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</sst>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164" fontId="3" fillId="0" borderId="0" xfId="0" applyNumberFormat="1" applyFont="1"/>
    <xf numFmtId="0" fontId="3" fillId="2" borderId="0" xfId="0" applyFont="1" applyFill="1"/>
    <xf numFmtId="164" fontId="3" fillId="2" borderId="0" xfId="1" applyNumberFormat="1" applyFont="1" applyFill="1"/>
    <xf numFmtId="164" fontId="3" fillId="2" borderId="0" xfId="1" applyNumberFormat="1" applyFont="1" applyFill="1" applyAlignment="1">
      <alignment horizontal="right"/>
    </xf>
    <xf numFmtId="43" fontId="3" fillId="2" borderId="0" xfId="0" applyNumberFormat="1" applyFont="1" applyFill="1"/>
    <xf numFmtId="0" fontId="4" fillId="0" borderId="0" xfId="0" applyFont="1"/>
    <xf numFmtId="43" fontId="0" fillId="0" borderId="0" xfId="0" applyNumberFormat="1"/>
    <xf numFmtId="0" fontId="3" fillId="3" borderId="0" xfId="0" applyFont="1" applyFill="1"/>
    <xf numFmtId="164" fontId="3" fillId="3" borderId="0" xfId="1" applyNumberFormat="1" applyFont="1" applyFill="1"/>
    <xf numFmtId="164" fontId="3" fillId="3" borderId="0" xfId="1" applyNumberFormat="1" applyFont="1" applyFill="1" applyAlignment="1">
      <alignment horizontal="right"/>
    </xf>
    <xf numFmtId="0" fontId="3" fillId="4" borderId="0" xfId="0" applyFont="1" applyFill="1"/>
    <xf numFmtId="164" fontId="3" fillId="4" borderId="0" xfId="1" applyNumberFormat="1" applyFont="1" applyFill="1"/>
    <xf numFmtId="0" fontId="3" fillId="5" borderId="0" xfId="0" applyFont="1" applyFill="1"/>
    <xf numFmtId="164" fontId="3" fillId="5" borderId="0" xfId="1" applyNumberFormat="1" applyFont="1" applyFill="1"/>
    <xf numFmtId="164" fontId="3" fillId="5" borderId="0" xfId="0" applyNumberFormat="1" applyFont="1" applyFill="1"/>
    <xf numFmtId="164" fontId="3" fillId="5" borderId="0" xfId="1" applyNumberFormat="1" applyFont="1" applyFill="1" applyAlignment="1">
      <alignment horizontal="right"/>
    </xf>
    <xf numFmtId="0" fontId="0" fillId="6" borderId="1" xfId="0" applyFill="1" applyBorder="1"/>
    <xf numFmtId="165" fontId="0" fillId="6" borderId="1" xfId="0" applyNumberFormat="1" applyFill="1" applyBorder="1"/>
    <xf numFmtId="0" fontId="0" fillId="7" borderId="1" xfId="0" applyFill="1" applyBorder="1"/>
    <xf numFmtId="165" fontId="0" fillId="7" borderId="1" xfId="0" applyNumberFormat="1" applyFill="1" applyBorder="1"/>
    <xf numFmtId="0" fontId="6" fillId="7" borderId="1" xfId="0" applyFont="1" applyFill="1" applyBorder="1"/>
    <xf numFmtId="165" fontId="5" fillId="0" borderId="1" xfId="0" applyNumberFormat="1" applyFont="1" applyBorder="1"/>
    <xf numFmtId="164" fontId="0" fillId="0" borderId="0" xfId="0" applyNumberFormat="1"/>
    <xf numFmtId="16" fontId="0" fillId="0" borderId="0" xfId="0" applyNumberFormat="1"/>
    <xf numFmtId="16" fontId="6" fillId="0" borderId="0" xfId="0" applyNumberFormat="1" applyFont="1"/>
    <xf numFmtId="0" fontId="3" fillId="8" borderId="0" xfId="0" applyFont="1" applyFill="1"/>
    <xf numFmtId="164" fontId="3" fillId="8" borderId="0" xfId="1" applyNumberFormat="1" applyFont="1" applyFill="1"/>
    <xf numFmtId="0" fontId="3" fillId="9" borderId="0" xfId="0" applyFont="1" applyFill="1"/>
    <xf numFmtId="164" fontId="3" fillId="9" borderId="0" xfId="1" applyNumberFormat="1" applyFont="1" applyFill="1"/>
    <xf numFmtId="0" fontId="3" fillId="10" borderId="0" xfId="0" applyFont="1" applyFill="1"/>
    <xf numFmtId="164" fontId="3" fillId="10" borderId="0" xfId="1" applyNumberFormat="1" applyFont="1" applyFill="1"/>
    <xf numFmtId="164" fontId="3" fillId="10" borderId="0" xfId="0" applyNumberFormat="1" applyFont="1" applyFill="1"/>
    <xf numFmtId="16" fontId="0" fillId="0" borderId="0" xfId="0" applyNumberFormat="1" applyAlignment="1">
      <alignment horizontal="left"/>
    </xf>
    <xf numFmtId="164" fontId="3" fillId="6" borderId="0" xfId="1" applyNumberFormat="1" applyFont="1" applyFill="1"/>
    <xf numFmtId="0" fontId="0" fillId="6" borderId="0" xfId="0" applyFill="1"/>
    <xf numFmtId="164" fontId="0" fillId="6" borderId="0" xfId="0" applyNumberFormat="1" applyFill="1"/>
    <xf numFmtId="164" fontId="3" fillId="6" borderId="0" xfId="0" applyNumberFormat="1" applyFont="1" applyFill="1"/>
    <xf numFmtId="16" fontId="0" fillId="0" borderId="2" xfId="0" applyNumberForma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0C701-15AA-4AEC-B15B-7153CC229F33}">
  <dimension ref="A1:B84"/>
  <sheetViews>
    <sheetView workbookViewId="0">
      <selection activeCell="C13" sqref="C13"/>
    </sheetView>
  </sheetViews>
  <sheetFormatPr defaultRowHeight="15" x14ac:dyDescent="0.25"/>
  <cols>
    <col min="1" max="1" width="49.140625" customWidth="1"/>
    <col min="2" max="2" width="17.42578125" customWidth="1"/>
  </cols>
  <sheetData>
    <row r="1" spans="1:2" x14ac:dyDescent="0.25">
      <c r="A1" s="11" t="s">
        <v>112</v>
      </c>
      <c r="B1" s="1" t="s">
        <v>16</v>
      </c>
    </row>
    <row r="2" spans="1:2" x14ac:dyDescent="0.25">
      <c r="A2" t="s">
        <v>96</v>
      </c>
      <c r="B2" s="2">
        <v>48924.7</v>
      </c>
    </row>
    <row r="3" spans="1:2" x14ac:dyDescent="0.25">
      <c r="A3" t="s">
        <v>94</v>
      </c>
      <c r="B3" s="2">
        <v>12071.87</v>
      </c>
    </row>
    <row r="4" spans="1:2" x14ac:dyDescent="0.25">
      <c r="A4" t="s">
        <v>95</v>
      </c>
      <c r="B4" s="2">
        <v>27428.57</v>
      </c>
    </row>
    <row r="5" spans="1:2" x14ac:dyDescent="0.25">
      <c r="A5" t="s">
        <v>22</v>
      </c>
      <c r="B5" s="2">
        <v>6847.96</v>
      </c>
    </row>
    <row r="6" spans="1:2" x14ac:dyDescent="0.25">
      <c r="A6" t="s">
        <v>37</v>
      </c>
      <c r="B6" s="2">
        <v>802.44</v>
      </c>
    </row>
    <row r="7" spans="1:2" x14ac:dyDescent="0.25">
      <c r="A7" t="s">
        <v>36</v>
      </c>
      <c r="B7" s="2">
        <v>562.76</v>
      </c>
    </row>
    <row r="8" spans="1:2" x14ac:dyDescent="0.25">
      <c r="A8" t="s">
        <v>104</v>
      </c>
      <c r="B8" s="2">
        <v>953.92</v>
      </c>
    </row>
    <row r="9" spans="1:2" x14ac:dyDescent="0.25">
      <c r="A9" t="s">
        <v>38</v>
      </c>
      <c r="B9" s="2">
        <v>724.2</v>
      </c>
    </row>
    <row r="10" spans="1:2" x14ac:dyDescent="0.25">
      <c r="A10" t="s">
        <v>17</v>
      </c>
      <c r="B10" s="2">
        <v>63812.6</v>
      </c>
    </row>
    <row r="11" spans="1:2" x14ac:dyDescent="0.25">
      <c r="A11" t="s">
        <v>34</v>
      </c>
      <c r="B11" s="2">
        <v>4267.12</v>
      </c>
    </row>
    <row r="12" spans="1:2" x14ac:dyDescent="0.25">
      <c r="A12" t="s">
        <v>35</v>
      </c>
      <c r="B12" s="2">
        <v>14668.96</v>
      </c>
    </row>
    <row r="13" spans="1:2" x14ac:dyDescent="0.25">
      <c r="A13" t="s">
        <v>6</v>
      </c>
      <c r="B13" s="2">
        <v>9522.0400000000009</v>
      </c>
    </row>
    <row r="14" spans="1:2" x14ac:dyDescent="0.25">
      <c r="A14" t="s">
        <v>14</v>
      </c>
      <c r="B14" s="2">
        <v>1138.26</v>
      </c>
    </row>
    <row r="15" spans="1:2" x14ac:dyDescent="0.25">
      <c r="A15" t="s">
        <v>28</v>
      </c>
      <c r="B15" s="2">
        <v>121711.51</v>
      </c>
    </row>
    <row r="16" spans="1:2" x14ac:dyDescent="0.25">
      <c r="A16" t="s">
        <v>5</v>
      </c>
      <c r="B16" s="2">
        <v>1453.64</v>
      </c>
    </row>
    <row r="17" spans="1:2" x14ac:dyDescent="0.25">
      <c r="A17" t="s">
        <v>13</v>
      </c>
      <c r="B17" s="2">
        <v>578.79999999999995</v>
      </c>
    </row>
    <row r="18" spans="1:2" x14ac:dyDescent="0.25">
      <c r="A18" t="s">
        <v>10</v>
      </c>
      <c r="B18" s="2">
        <v>1416.04</v>
      </c>
    </row>
    <row r="19" spans="1:2" x14ac:dyDescent="0.25">
      <c r="A19" t="s">
        <v>92</v>
      </c>
      <c r="B19" s="2">
        <v>3186.44</v>
      </c>
    </row>
    <row r="20" spans="1:2" x14ac:dyDescent="0.25">
      <c r="A20" t="s">
        <v>91</v>
      </c>
      <c r="B20" s="2">
        <v>3755.31</v>
      </c>
    </row>
    <row r="21" spans="1:2" x14ac:dyDescent="0.25">
      <c r="A21" t="s">
        <v>103</v>
      </c>
      <c r="B21" s="2">
        <v>3942.07</v>
      </c>
    </row>
    <row r="22" spans="1:2" x14ac:dyDescent="0.25">
      <c r="A22" t="s">
        <v>90</v>
      </c>
      <c r="B22" s="2">
        <v>6973.58</v>
      </c>
    </row>
    <row r="23" spans="1:2" x14ac:dyDescent="0.25">
      <c r="A23" t="s">
        <v>93</v>
      </c>
      <c r="B23" s="2">
        <v>9986.73</v>
      </c>
    </row>
    <row r="24" spans="1:2" x14ac:dyDescent="0.25">
      <c r="A24" t="s">
        <v>107</v>
      </c>
      <c r="B24" s="2">
        <v>3000</v>
      </c>
    </row>
    <row r="25" spans="1:2" x14ac:dyDescent="0.25">
      <c r="A25" t="s">
        <v>102</v>
      </c>
      <c r="B25" s="2">
        <v>13564.68</v>
      </c>
    </row>
    <row r="26" spans="1:2" x14ac:dyDescent="0.25">
      <c r="A26" t="s">
        <v>102</v>
      </c>
      <c r="B26" s="2">
        <v>3186.48</v>
      </c>
    </row>
    <row r="27" spans="1:2" x14ac:dyDescent="0.25">
      <c r="A27" t="s">
        <v>101</v>
      </c>
      <c r="B27" s="2">
        <v>3000</v>
      </c>
    </row>
    <row r="28" spans="1:2" x14ac:dyDescent="0.25">
      <c r="A28" t="s">
        <v>106</v>
      </c>
      <c r="B28" s="2">
        <v>3000</v>
      </c>
    </row>
    <row r="29" spans="1:2" x14ac:dyDescent="0.25">
      <c r="A29" t="s">
        <v>29</v>
      </c>
      <c r="B29" s="2">
        <v>1642.96</v>
      </c>
    </row>
    <row r="30" spans="1:2" x14ac:dyDescent="0.25">
      <c r="A30" t="s">
        <v>29</v>
      </c>
      <c r="B30" s="2">
        <v>1280.52</v>
      </c>
    </row>
    <row r="31" spans="1:2" x14ac:dyDescent="0.25">
      <c r="A31" t="s">
        <v>0</v>
      </c>
      <c r="B31" s="2">
        <v>2615.35</v>
      </c>
    </row>
    <row r="32" spans="1:2" x14ac:dyDescent="0.25">
      <c r="A32" t="s">
        <v>4</v>
      </c>
      <c r="B32" s="2">
        <v>9829.94</v>
      </c>
    </row>
    <row r="33" spans="1:2" x14ac:dyDescent="0.25">
      <c r="A33" t="s">
        <v>23</v>
      </c>
      <c r="B33" s="2">
        <v>2401.89</v>
      </c>
    </row>
    <row r="34" spans="1:2" x14ac:dyDescent="0.25">
      <c r="A34" t="s">
        <v>97</v>
      </c>
      <c r="B34" s="2">
        <v>91928.45</v>
      </c>
    </row>
    <row r="35" spans="1:2" x14ac:dyDescent="0.25">
      <c r="A35" t="s">
        <v>30</v>
      </c>
      <c r="B35" s="2">
        <v>5554.73</v>
      </c>
    </row>
    <row r="36" spans="1:2" x14ac:dyDescent="0.25">
      <c r="A36" t="s">
        <v>99</v>
      </c>
      <c r="B36" s="2">
        <v>4982.4399999999996</v>
      </c>
    </row>
    <row r="37" spans="1:2" x14ac:dyDescent="0.25">
      <c r="A37" t="s">
        <v>25</v>
      </c>
      <c r="B37" s="2">
        <v>2501.91</v>
      </c>
    </row>
    <row r="38" spans="1:2" x14ac:dyDescent="0.25">
      <c r="A38" t="s">
        <v>33</v>
      </c>
      <c r="B38" s="2">
        <v>17273.3</v>
      </c>
    </row>
    <row r="39" spans="1:2" x14ac:dyDescent="0.25">
      <c r="A39" t="s">
        <v>1</v>
      </c>
      <c r="B39" s="2">
        <v>17991.18</v>
      </c>
    </row>
    <row r="40" spans="1:2" x14ac:dyDescent="0.25">
      <c r="A40" t="s">
        <v>105</v>
      </c>
      <c r="B40" s="2">
        <v>25000</v>
      </c>
    </row>
    <row r="41" spans="1:2" x14ac:dyDescent="0.25">
      <c r="A41" t="s">
        <v>32</v>
      </c>
      <c r="B41" s="2">
        <v>28444.560000000001</v>
      </c>
    </row>
    <row r="42" spans="1:2" x14ac:dyDescent="0.25">
      <c r="A42" t="s">
        <v>100</v>
      </c>
      <c r="B42" s="2">
        <v>21978.21</v>
      </c>
    </row>
    <row r="43" spans="1:2" x14ac:dyDescent="0.25">
      <c r="A43" t="s">
        <v>98</v>
      </c>
      <c r="B43" s="2">
        <v>1766.26</v>
      </c>
    </row>
    <row r="44" spans="1:2" x14ac:dyDescent="0.25">
      <c r="A44" t="s">
        <v>89</v>
      </c>
      <c r="B44" s="2">
        <v>3132.12</v>
      </c>
    </row>
    <row r="45" spans="1:2" x14ac:dyDescent="0.25">
      <c r="A45" t="s">
        <v>39</v>
      </c>
      <c r="B45" s="2">
        <v>3226.6</v>
      </c>
    </row>
    <row r="46" spans="1:2" x14ac:dyDescent="0.25">
      <c r="A46" t="s">
        <v>84</v>
      </c>
      <c r="B46" s="2">
        <v>28830</v>
      </c>
    </row>
    <row r="47" spans="1:2" x14ac:dyDescent="0.25">
      <c r="A47" t="s">
        <v>9</v>
      </c>
      <c r="B47" s="2">
        <v>3166.21</v>
      </c>
    </row>
    <row r="48" spans="1:2" x14ac:dyDescent="0.25">
      <c r="A48" t="s">
        <v>8</v>
      </c>
      <c r="B48" s="2">
        <v>2504.54</v>
      </c>
    </row>
    <row r="49" spans="1:2" x14ac:dyDescent="0.25">
      <c r="A49" t="s">
        <v>108</v>
      </c>
      <c r="B49" s="2">
        <v>400</v>
      </c>
    </row>
    <row r="50" spans="1:2" x14ac:dyDescent="0.25">
      <c r="A50" t="s">
        <v>7</v>
      </c>
      <c r="B50" s="2">
        <v>1327.32</v>
      </c>
    </row>
    <row r="51" spans="1:2" x14ac:dyDescent="0.25">
      <c r="A51" t="s">
        <v>88</v>
      </c>
      <c r="B51" s="2">
        <v>41184.54</v>
      </c>
    </row>
    <row r="52" spans="1:2" x14ac:dyDescent="0.25">
      <c r="A52" t="s">
        <v>3</v>
      </c>
      <c r="B52" s="2">
        <v>1436.02</v>
      </c>
    </row>
    <row r="53" spans="1:2" x14ac:dyDescent="0.25">
      <c r="A53" t="s">
        <v>18</v>
      </c>
      <c r="B53" s="2">
        <v>1179.83</v>
      </c>
    </row>
    <row r="54" spans="1:2" x14ac:dyDescent="0.25">
      <c r="A54" t="s">
        <v>81</v>
      </c>
      <c r="B54" s="2">
        <v>1686.01</v>
      </c>
    </row>
    <row r="55" spans="1:2" x14ac:dyDescent="0.25">
      <c r="A55" t="s">
        <v>31</v>
      </c>
      <c r="B55" s="2">
        <v>1204</v>
      </c>
    </row>
    <row r="56" spans="1:2" x14ac:dyDescent="0.25">
      <c r="A56" t="s">
        <v>31</v>
      </c>
      <c r="B56" s="2">
        <v>11893.6</v>
      </c>
    </row>
    <row r="57" spans="1:2" x14ac:dyDescent="0.25">
      <c r="A57" t="s">
        <v>2</v>
      </c>
      <c r="B57" s="2">
        <v>6796.07</v>
      </c>
    </row>
    <row r="58" spans="1:2" x14ac:dyDescent="0.25">
      <c r="A58" t="s">
        <v>27</v>
      </c>
      <c r="B58" s="2">
        <v>50570.94</v>
      </c>
    </row>
    <row r="59" spans="1:2" x14ac:dyDescent="0.25">
      <c r="A59" t="s">
        <v>82</v>
      </c>
      <c r="B59" s="2">
        <v>21756.62</v>
      </c>
    </row>
    <row r="60" spans="1:2" x14ac:dyDescent="0.25">
      <c r="A60" t="s">
        <v>21</v>
      </c>
      <c r="B60" s="2">
        <v>5820.08</v>
      </c>
    </row>
    <row r="61" spans="1:2" x14ac:dyDescent="0.25">
      <c r="A61" t="s">
        <v>20</v>
      </c>
      <c r="B61" s="2">
        <v>13244.66</v>
      </c>
    </row>
    <row r="62" spans="1:2" x14ac:dyDescent="0.25">
      <c r="A62" t="s">
        <v>19</v>
      </c>
      <c r="B62" s="2">
        <v>2691.88</v>
      </c>
    </row>
    <row r="63" spans="1:2" x14ac:dyDescent="0.25">
      <c r="A63" t="s">
        <v>15</v>
      </c>
      <c r="B63" s="2">
        <v>5738.73</v>
      </c>
    </row>
    <row r="64" spans="1:2" x14ac:dyDescent="0.25">
      <c r="A64" t="s">
        <v>12</v>
      </c>
      <c r="B64" s="2">
        <v>1204</v>
      </c>
    </row>
    <row r="65" spans="1:2" x14ac:dyDescent="0.25">
      <c r="A65" t="s">
        <v>87</v>
      </c>
      <c r="B65" s="2">
        <v>3759.15</v>
      </c>
    </row>
    <row r="66" spans="1:2" x14ac:dyDescent="0.25">
      <c r="A66" t="s">
        <v>11</v>
      </c>
      <c r="B66" s="2">
        <v>1581.86</v>
      </c>
    </row>
    <row r="67" spans="1:2" x14ac:dyDescent="0.25">
      <c r="A67" t="s">
        <v>86</v>
      </c>
      <c r="B67" s="2">
        <v>82780.479999999996</v>
      </c>
    </row>
    <row r="68" spans="1:2" x14ac:dyDescent="0.25">
      <c r="A68" t="s">
        <v>85</v>
      </c>
      <c r="B68" s="2">
        <v>27109.33</v>
      </c>
    </row>
    <row r="69" spans="1:2" x14ac:dyDescent="0.25">
      <c r="A69" t="s">
        <v>26</v>
      </c>
      <c r="B69" s="2">
        <v>56843.54</v>
      </c>
    </row>
    <row r="70" spans="1:2" x14ac:dyDescent="0.25">
      <c r="A70" t="s">
        <v>83</v>
      </c>
      <c r="B70" s="2">
        <v>34472.44</v>
      </c>
    </row>
    <row r="71" spans="1:2" x14ac:dyDescent="0.25">
      <c r="A71" t="s">
        <v>109</v>
      </c>
      <c r="B71" s="2">
        <v>10505</v>
      </c>
    </row>
    <row r="72" spans="1:2" x14ac:dyDescent="0.25">
      <c r="A72" t="s">
        <v>24</v>
      </c>
      <c r="B72" s="2">
        <v>4938.78</v>
      </c>
    </row>
    <row r="73" spans="1:2" x14ac:dyDescent="0.25">
      <c r="B73" s="2">
        <f>SUM(B2:B72)</f>
        <v>1036656.73</v>
      </c>
    </row>
    <row r="74" spans="1:2" x14ac:dyDescent="0.25">
      <c r="B74" s="2"/>
    </row>
    <row r="75" spans="1:2" x14ac:dyDescent="0.25">
      <c r="B75" s="2"/>
    </row>
    <row r="76" spans="1:2" x14ac:dyDescent="0.25">
      <c r="A76" s="11"/>
    </row>
    <row r="77" spans="1:2" x14ac:dyDescent="0.25">
      <c r="B77" s="2"/>
    </row>
    <row r="78" spans="1:2" x14ac:dyDescent="0.25">
      <c r="A78" s="11"/>
    </row>
    <row r="79" spans="1:2" x14ac:dyDescent="0.25">
      <c r="B79" s="2"/>
    </row>
    <row r="80" spans="1:2" x14ac:dyDescent="0.25">
      <c r="A80" s="11"/>
    </row>
    <row r="81" spans="2:2" x14ac:dyDescent="0.25">
      <c r="B81" s="12"/>
    </row>
    <row r="82" spans="2:2" x14ac:dyDescent="0.25">
      <c r="B82" s="12"/>
    </row>
    <row r="83" spans="2:2" x14ac:dyDescent="0.25">
      <c r="B83" s="12"/>
    </row>
    <row r="84" spans="2:2" x14ac:dyDescent="0.25">
      <c r="B84" s="12">
        <f>SUM(B2:B81)</f>
        <v>2073313.46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32763-8490-4317-B47B-D982B82764CE}">
  <dimension ref="A1:E100"/>
  <sheetViews>
    <sheetView topLeftCell="A13" zoomScale="85" zoomScaleNormal="85" workbookViewId="0">
      <selection activeCell="B21" sqref="B21:B30"/>
    </sheetView>
  </sheetViews>
  <sheetFormatPr defaultRowHeight="15" x14ac:dyDescent="0.25"/>
  <cols>
    <col min="1" max="1" width="58" customWidth="1"/>
    <col min="2" max="2" width="18" customWidth="1"/>
    <col min="4" max="4" width="45.140625" customWidth="1"/>
    <col min="5" max="5" width="17.85546875" customWidth="1"/>
  </cols>
  <sheetData>
    <row r="1" spans="1:5" ht="18.75" x14ac:dyDescent="0.4">
      <c r="A1" s="3" t="s">
        <v>113</v>
      </c>
      <c r="B1" s="1" t="s">
        <v>16</v>
      </c>
      <c r="D1" s="11"/>
      <c r="E1" s="1"/>
    </row>
    <row r="2" spans="1:5" ht="15.75" x14ac:dyDescent="0.25">
      <c r="A2" s="7" t="s">
        <v>58</v>
      </c>
      <c r="B2" s="8">
        <v>47878.02</v>
      </c>
      <c r="E2" s="2"/>
    </row>
    <row r="3" spans="1:5" ht="15.75" x14ac:dyDescent="0.25">
      <c r="A3" s="18" t="s">
        <v>59</v>
      </c>
      <c r="B3" s="19">
        <v>11951.86</v>
      </c>
      <c r="E3" s="2"/>
    </row>
    <row r="4" spans="1:5" ht="15.75" x14ac:dyDescent="0.25">
      <c r="A4" s="18" t="s">
        <v>60</v>
      </c>
      <c r="B4" s="19">
        <v>29478.55</v>
      </c>
      <c r="E4" s="2"/>
    </row>
    <row r="5" spans="1:5" ht="15.75" x14ac:dyDescent="0.25">
      <c r="A5" s="18" t="s">
        <v>60</v>
      </c>
      <c r="B5" s="20">
        <v>1159.1300000000001</v>
      </c>
      <c r="E5" s="2"/>
    </row>
    <row r="6" spans="1:5" ht="15.75" x14ac:dyDescent="0.25">
      <c r="A6" s="7" t="s">
        <v>22</v>
      </c>
      <c r="B6" s="8">
        <v>7918.16</v>
      </c>
      <c r="E6" s="2"/>
    </row>
    <row r="7" spans="1:5" ht="15.75" x14ac:dyDescent="0.25">
      <c r="A7" s="18" t="s">
        <v>40</v>
      </c>
      <c r="B7" s="19">
        <v>326.20999999999998</v>
      </c>
      <c r="E7" s="2"/>
    </row>
    <row r="8" spans="1:5" ht="15.75" x14ac:dyDescent="0.25">
      <c r="A8" s="18" t="s">
        <v>37</v>
      </c>
      <c r="B8" s="19">
        <v>1057.93</v>
      </c>
      <c r="E8" s="2"/>
    </row>
    <row r="9" spans="1:5" ht="15.75" x14ac:dyDescent="0.25">
      <c r="A9" s="18" t="s">
        <v>36</v>
      </c>
      <c r="B9" s="19">
        <v>562.76</v>
      </c>
      <c r="E9" s="2"/>
    </row>
    <row r="10" spans="1:5" ht="15.75" x14ac:dyDescent="0.25">
      <c r="A10" s="18" t="s">
        <v>61</v>
      </c>
      <c r="B10" s="19">
        <v>953.92</v>
      </c>
      <c r="E10" s="2"/>
    </row>
    <row r="11" spans="1:5" ht="15.75" x14ac:dyDescent="0.25">
      <c r="A11" s="18" t="s">
        <v>38</v>
      </c>
      <c r="B11" s="19">
        <v>909.2</v>
      </c>
      <c r="E11" s="2"/>
    </row>
    <row r="12" spans="1:5" ht="15.75" x14ac:dyDescent="0.25">
      <c r="A12" s="7" t="s">
        <v>17</v>
      </c>
      <c r="B12" s="9" t="s">
        <v>41</v>
      </c>
      <c r="E12" s="2"/>
    </row>
    <row r="13" spans="1:5" ht="15.75" x14ac:dyDescent="0.25">
      <c r="A13" s="7" t="s">
        <v>34</v>
      </c>
      <c r="B13" s="8">
        <v>2356.5100000000002</v>
      </c>
      <c r="E13" s="2"/>
    </row>
    <row r="14" spans="1:5" ht="15.75" x14ac:dyDescent="0.25">
      <c r="A14" s="7" t="s">
        <v>35</v>
      </c>
      <c r="B14" s="8">
        <v>19770.73</v>
      </c>
      <c r="E14" s="2"/>
    </row>
    <row r="15" spans="1:5" ht="15.75" x14ac:dyDescent="0.25">
      <c r="A15" s="13" t="s">
        <v>6</v>
      </c>
      <c r="B15" s="14">
        <v>9115.0499999999993</v>
      </c>
      <c r="E15" s="2"/>
    </row>
    <row r="16" spans="1:5" ht="15.75" x14ac:dyDescent="0.25">
      <c r="A16" s="18" t="s">
        <v>14</v>
      </c>
      <c r="B16" s="19">
        <v>1138.26</v>
      </c>
      <c r="E16" s="2"/>
    </row>
    <row r="17" spans="1:5" ht="15.75" x14ac:dyDescent="0.25">
      <c r="A17" s="13" t="s">
        <v>28</v>
      </c>
      <c r="B17" s="15">
        <v>118124.84</v>
      </c>
      <c r="E17" s="2"/>
    </row>
    <row r="18" spans="1:5" ht="15.75" x14ac:dyDescent="0.25">
      <c r="A18" s="18" t="s">
        <v>5</v>
      </c>
      <c r="B18" s="19">
        <v>3003.02</v>
      </c>
      <c r="E18" s="2"/>
    </row>
    <row r="19" spans="1:5" ht="15.75" x14ac:dyDescent="0.25">
      <c r="A19" s="18" t="s">
        <v>13</v>
      </c>
      <c r="B19" s="19">
        <v>579.09</v>
      </c>
      <c r="E19" s="2"/>
    </row>
    <row r="20" spans="1:5" ht="15.75" x14ac:dyDescent="0.25">
      <c r="A20" s="18" t="s">
        <v>10</v>
      </c>
      <c r="B20" s="19">
        <v>1416.04</v>
      </c>
      <c r="E20" s="2"/>
    </row>
    <row r="21" spans="1:5" ht="15.75" x14ac:dyDescent="0.25">
      <c r="A21" s="13" t="s">
        <v>62</v>
      </c>
      <c r="B21" s="14">
        <v>9149.08</v>
      </c>
      <c r="E21" s="2"/>
    </row>
    <row r="22" spans="1:5" ht="15.75" x14ac:dyDescent="0.25">
      <c r="A22" s="13" t="s">
        <v>49</v>
      </c>
      <c r="B22" s="14">
        <v>5322.88</v>
      </c>
      <c r="E22" s="2"/>
    </row>
    <row r="23" spans="1:5" ht="15.75" x14ac:dyDescent="0.25">
      <c r="A23" s="13" t="s">
        <v>48</v>
      </c>
      <c r="B23" s="14">
        <v>3388.85</v>
      </c>
      <c r="E23" s="2"/>
    </row>
    <row r="24" spans="1:5" ht="15.75" x14ac:dyDescent="0.25">
      <c r="A24" s="13" t="s">
        <v>63</v>
      </c>
      <c r="B24" s="14">
        <v>5282.72</v>
      </c>
      <c r="E24" s="2"/>
    </row>
    <row r="25" spans="1:5" ht="15.75" x14ac:dyDescent="0.25">
      <c r="A25" s="13" t="s">
        <v>50</v>
      </c>
      <c r="B25" s="14">
        <v>11312.35</v>
      </c>
      <c r="E25" s="2"/>
    </row>
    <row r="26" spans="1:5" ht="15.75" x14ac:dyDescent="0.25">
      <c r="A26" s="13" t="s">
        <v>51</v>
      </c>
      <c r="B26" s="14">
        <v>6679.77</v>
      </c>
      <c r="E26" s="2"/>
    </row>
    <row r="27" spans="1:5" ht="15.75" x14ac:dyDescent="0.25">
      <c r="A27" s="13" t="s">
        <v>47</v>
      </c>
      <c r="B27" s="14">
        <v>3279.12</v>
      </c>
      <c r="E27" s="2"/>
    </row>
    <row r="28" spans="1:5" ht="15.75" x14ac:dyDescent="0.25">
      <c r="A28" s="13" t="s">
        <v>64</v>
      </c>
      <c r="B28" s="14">
        <v>16410.09</v>
      </c>
      <c r="E28" s="2"/>
    </row>
    <row r="29" spans="1:5" ht="15.75" x14ac:dyDescent="0.25">
      <c r="A29" s="13" t="s">
        <v>52</v>
      </c>
      <c r="B29" s="14">
        <v>8707.52</v>
      </c>
      <c r="E29" s="2"/>
    </row>
    <row r="30" spans="1:5" ht="15.75" x14ac:dyDescent="0.25">
      <c r="A30" s="13" t="s">
        <v>53</v>
      </c>
      <c r="B30" s="14">
        <v>16150.28</v>
      </c>
      <c r="E30" s="2"/>
    </row>
    <row r="31" spans="1:5" ht="15.75" x14ac:dyDescent="0.25">
      <c r="A31" s="4" t="s">
        <v>29</v>
      </c>
      <c r="B31" s="5">
        <v>21585.91</v>
      </c>
      <c r="E31" s="2"/>
    </row>
    <row r="32" spans="1:5" ht="15.75" x14ac:dyDescent="0.25">
      <c r="A32" s="4" t="s">
        <v>43</v>
      </c>
      <c r="B32" s="5">
        <v>789.51</v>
      </c>
      <c r="E32" s="2"/>
    </row>
    <row r="33" spans="1:5" ht="15.75" x14ac:dyDescent="0.25">
      <c r="A33" s="4" t="s">
        <v>65</v>
      </c>
      <c r="B33" s="5">
        <v>2885.89</v>
      </c>
      <c r="E33" s="2"/>
    </row>
    <row r="34" spans="1:5" ht="15.75" x14ac:dyDescent="0.25">
      <c r="A34" s="13" t="s">
        <v>0</v>
      </c>
      <c r="B34" s="14">
        <v>2602.8000000000002</v>
      </c>
      <c r="E34" s="2"/>
    </row>
    <row r="35" spans="1:5" ht="15.75" x14ac:dyDescent="0.25">
      <c r="A35" s="4" t="s">
        <v>56</v>
      </c>
      <c r="B35" s="5">
        <v>107.1</v>
      </c>
      <c r="E35" s="2"/>
    </row>
    <row r="36" spans="1:5" ht="15.75" x14ac:dyDescent="0.25">
      <c r="A36" s="4" t="s">
        <v>57</v>
      </c>
      <c r="B36" s="5">
        <v>10744.73</v>
      </c>
      <c r="E36" s="2"/>
    </row>
    <row r="37" spans="1:5" ht="15.75" x14ac:dyDescent="0.25">
      <c r="A37" s="16" t="s">
        <v>4</v>
      </c>
      <c r="B37" s="17">
        <v>10752.89</v>
      </c>
      <c r="E37" s="2"/>
    </row>
    <row r="38" spans="1:5" ht="15.75" x14ac:dyDescent="0.25">
      <c r="A38" s="4" t="s">
        <v>23</v>
      </c>
      <c r="B38" s="5">
        <v>2093.2800000000002</v>
      </c>
      <c r="E38" s="2"/>
    </row>
    <row r="39" spans="1:5" ht="15.75" x14ac:dyDescent="0.25">
      <c r="A39" s="13" t="s">
        <v>66</v>
      </c>
      <c r="B39" s="14">
        <v>2605.13</v>
      </c>
      <c r="E39" s="2"/>
    </row>
    <row r="40" spans="1:5" ht="15.75" x14ac:dyDescent="0.25">
      <c r="A40" s="13" t="s">
        <v>30</v>
      </c>
      <c r="B40" s="14">
        <v>74639.740000000005</v>
      </c>
      <c r="E40" s="2"/>
    </row>
    <row r="41" spans="1:5" ht="15.75" x14ac:dyDescent="0.25">
      <c r="A41" s="13" t="s">
        <v>55</v>
      </c>
      <c r="B41" s="14">
        <v>1628.32</v>
      </c>
      <c r="E41" s="2"/>
    </row>
    <row r="42" spans="1:5" ht="15.75" x14ac:dyDescent="0.25">
      <c r="A42" s="13" t="s">
        <v>25</v>
      </c>
      <c r="B42" s="14">
        <v>2700.05</v>
      </c>
      <c r="E42" s="2"/>
    </row>
    <row r="43" spans="1:5" ht="15.75" x14ac:dyDescent="0.25">
      <c r="A43" s="16" t="s">
        <v>33</v>
      </c>
      <c r="B43" s="17">
        <v>20306.36</v>
      </c>
      <c r="E43" s="2"/>
    </row>
    <row r="44" spans="1:5" ht="15.75" x14ac:dyDescent="0.25">
      <c r="A44" s="13" t="s">
        <v>1</v>
      </c>
      <c r="B44" s="14">
        <v>21243.5</v>
      </c>
      <c r="E44" s="2"/>
    </row>
    <row r="45" spans="1:5" ht="15.75" x14ac:dyDescent="0.25">
      <c r="A45" s="16" t="s">
        <v>67</v>
      </c>
      <c r="B45" s="17">
        <v>23865.83</v>
      </c>
      <c r="E45" s="2"/>
    </row>
    <row r="46" spans="1:5" ht="15.75" x14ac:dyDescent="0.25">
      <c r="A46" s="7" t="s">
        <v>32</v>
      </c>
      <c r="B46" s="8">
        <v>29126.86</v>
      </c>
      <c r="E46" s="2"/>
    </row>
    <row r="47" spans="1:5" ht="15.75" x14ac:dyDescent="0.25">
      <c r="A47" s="7" t="s">
        <v>68</v>
      </c>
      <c r="B47" s="8">
        <v>2676.41</v>
      </c>
      <c r="E47" s="2"/>
    </row>
    <row r="48" spans="1:5" ht="15.75" x14ac:dyDescent="0.25">
      <c r="A48" s="7" t="s">
        <v>69</v>
      </c>
      <c r="B48" s="8">
        <v>17612.38</v>
      </c>
      <c r="E48" s="2"/>
    </row>
    <row r="49" spans="1:5" ht="15.75" x14ac:dyDescent="0.25">
      <c r="A49" s="13" t="s">
        <v>70</v>
      </c>
      <c r="B49" s="14">
        <v>1494.04</v>
      </c>
      <c r="E49" s="2"/>
    </row>
    <row r="50" spans="1:5" ht="15.75" x14ac:dyDescent="0.25">
      <c r="A50" s="13" t="s">
        <v>39</v>
      </c>
      <c r="B50" s="14">
        <v>3863.82</v>
      </c>
      <c r="E50" s="2"/>
    </row>
    <row r="51" spans="1:5" ht="15.75" x14ac:dyDescent="0.25">
      <c r="A51" s="13" t="s">
        <v>71</v>
      </c>
      <c r="B51" s="14">
        <v>25521.119999999999</v>
      </c>
      <c r="E51" s="2"/>
    </row>
    <row r="52" spans="1:5" ht="15.75" x14ac:dyDescent="0.25">
      <c r="A52" s="18" t="s">
        <v>9</v>
      </c>
      <c r="B52" s="19">
        <v>3166.21</v>
      </c>
      <c r="E52" s="2"/>
    </row>
    <row r="53" spans="1:5" ht="15.75" x14ac:dyDescent="0.25">
      <c r="A53" s="18" t="s">
        <v>8</v>
      </c>
      <c r="B53" s="19">
        <v>2515.9499999999998</v>
      </c>
      <c r="E53" s="2"/>
    </row>
    <row r="54" spans="1:5" ht="15.75" x14ac:dyDescent="0.25">
      <c r="A54" s="13" t="s">
        <v>44</v>
      </c>
      <c r="B54" s="14">
        <v>1267.69</v>
      </c>
      <c r="E54" s="2"/>
    </row>
    <row r="55" spans="1:5" ht="15.75" x14ac:dyDescent="0.25">
      <c r="A55" s="18" t="s">
        <v>7</v>
      </c>
      <c r="B55" s="19">
        <v>1569.08</v>
      </c>
      <c r="E55" s="2"/>
    </row>
    <row r="56" spans="1:5" ht="15.75" x14ac:dyDescent="0.25">
      <c r="A56" s="16" t="s">
        <v>72</v>
      </c>
      <c r="B56" s="17">
        <v>41933.480000000003</v>
      </c>
      <c r="E56" s="2"/>
    </row>
    <row r="57" spans="1:5" ht="15.75" x14ac:dyDescent="0.25">
      <c r="A57" s="13" t="s">
        <v>3</v>
      </c>
      <c r="B57" s="14">
        <v>1436.02</v>
      </c>
      <c r="E57" s="2"/>
    </row>
    <row r="58" spans="1:5" ht="15.75" x14ac:dyDescent="0.25">
      <c r="A58" s="7" t="s">
        <v>18</v>
      </c>
      <c r="B58" s="8">
        <v>21017.99</v>
      </c>
      <c r="E58" s="2"/>
    </row>
    <row r="59" spans="1:5" ht="15.75" x14ac:dyDescent="0.25">
      <c r="A59" s="7" t="s">
        <v>73</v>
      </c>
      <c r="B59" s="8">
        <v>32832.239999999998</v>
      </c>
      <c r="E59" s="2"/>
    </row>
    <row r="60" spans="1:5" ht="15.75" x14ac:dyDescent="0.25">
      <c r="A60" s="7" t="s">
        <v>74</v>
      </c>
      <c r="B60" s="8">
        <v>1573.75</v>
      </c>
      <c r="E60" s="2"/>
    </row>
    <row r="61" spans="1:5" ht="15.75" x14ac:dyDescent="0.25">
      <c r="A61" s="7" t="s">
        <v>45</v>
      </c>
      <c r="B61" s="8">
        <v>1755.88</v>
      </c>
      <c r="E61" s="2"/>
    </row>
    <row r="62" spans="1:5" ht="15.75" x14ac:dyDescent="0.25">
      <c r="A62" s="4" t="s">
        <v>31</v>
      </c>
      <c r="B62" s="5">
        <v>1182.47</v>
      </c>
      <c r="E62" s="2"/>
    </row>
    <row r="63" spans="1:5" ht="15.75" x14ac:dyDescent="0.25">
      <c r="A63" s="4" t="s">
        <v>42</v>
      </c>
      <c r="B63" s="5">
        <v>8632.7000000000007</v>
      </c>
      <c r="E63" s="2"/>
    </row>
    <row r="64" spans="1:5" ht="15.75" x14ac:dyDescent="0.25">
      <c r="A64" s="13" t="s">
        <v>2</v>
      </c>
      <c r="B64" s="14">
        <v>5147.91</v>
      </c>
      <c r="E64" s="2"/>
    </row>
    <row r="65" spans="1:5" ht="15.75" x14ac:dyDescent="0.25">
      <c r="A65" s="13" t="s">
        <v>27</v>
      </c>
      <c r="B65" s="14">
        <v>49202.05</v>
      </c>
      <c r="D65" t="s">
        <v>87</v>
      </c>
      <c r="E65" s="2">
        <v>3759.15</v>
      </c>
    </row>
    <row r="66" spans="1:5" ht="15.75" x14ac:dyDescent="0.25">
      <c r="A66" s="13" t="s">
        <v>46</v>
      </c>
      <c r="B66" s="14">
        <v>3001.5</v>
      </c>
      <c r="D66" t="s">
        <v>11</v>
      </c>
      <c r="E66" s="2">
        <v>1581.86</v>
      </c>
    </row>
    <row r="67" spans="1:5" ht="15.75" x14ac:dyDescent="0.25">
      <c r="A67" s="13" t="s">
        <v>54</v>
      </c>
      <c r="B67" s="14">
        <v>21521.279999999999</v>
      </c>
      <c r="D67" t="s">
        <v>86</v>
      </c>
      <c r="E67" s="2">
        <v>82780.479999999996</v>
      </c>
    </row>
    <row r="68" spans="1:5" ht="15.75" x14ac:dyDescent="0.25">
      <c r="A68" s="13" t="s">
        <v>21</v>
      </c>
      <c r="B68" s="14">
        <v>0</v>
      </c>
      <c r="D68" t="s">
        <v>85</v>
      </c>
      <c r="E68" s="2">
        <v>27109.33</v>
      </c>
    </row>
    <row r="69" spans="1:5" ht="15.75" x14ac:dyDescent="0.25">
      <c r="A69" s="13" t="s">
        <v>20</v>
      </c>
      <c r="B69" s="14">
        <v>0</v>
      </c>
      <c r="D69" t="s">
        <v>26</v>
      </c>
      <c r="E69" s="2">
        <v>56843.54</v>
      </c>
    </row>
    <row r="70" spans="1:5" ht="15.75" x14ac:dyDescent="0.25">
      <c r="A70" s="13" t="s">
        <v>19</v>
      </c>
      <c r="B70" s="14">
        <v>0</v>
      </c>
      <c r="D70" t="s">
        <v>83</v>
      </c>
      <c r="E70" s="2">
        <v>34472.44</v>
      </c>
    </row>
    <row r="71" spans="1:5" ht="15.75" x14ac:dyDescent="0.25">
      <c r="A71" s="18" t="s">
        <v>15</v>
      </c>
      <c r="B71" s="19">
        <v>4252.0200000000004</v>
      </c>
      <c r="D71" t="s">
        <v>109</v>
      </c>
      <c r="E71" s="2">
        <v>10505</v>
      </c>
    </row>
    <row r="72" spans="1:5" ht="15.75" x14ac:dyDescent="0.25">
      <c r="A72" s="18" t="s">
        <v>12</v>
      </c>
      <c r="B72" s="19">
        <v>674.51</v>
      </c>
      <c r="D72" t="s">
        <v>24</v>
      </c>
      <c r="E72" s="2">
        <v>4938.78</v>
      </c>
    </row>
    <row r="73" spans="1:5" ht="15.75" x14ac:dyDescent="0.25">
      <c r="A73" s="13" t="s">
        <v>75</v>
      </c>
      <c r="B73" s="14">
        <v>2297.9</v>
      </c>
      <c r="E73" s="2"/>
    </row>
    <row r="74" spans="1:5" ht="15.75" x14ac:dyDescent="0.25">
      <c r="A74" s="13" t="s">
        <v>76</v>
      </c>
      <c r="B74" s="14">
        <v>1157.98</v>
      </c>
      <c r="E74" s="2"/>
    </row>
    <row r="75" spans="1:5" ht="15.75" x14ac:dyDescent="0.25">
      <c r="A75" s="18" t="s">
        <v>11</v>
      </c>
      <c r="B75" s="19">
        <v>1581.86</v>
      </c>
      <c r="E75" s="2"/>
    </row>
    <row r="76" spans="1:5" ht="15.75" x14ac:dyDescent="0.25">
      <c r="A76" s="16" t="s">
        <v>77</v>
      </c>
      <c r="B76" s="17">
        <v>88529.67</v>
      </c>
      <c r="D76" s="11"/>
    </row>
    <row r="77" spans="1:5" ht="15.75" x14ac:dyDescent="0.25">
      <c r="A77" s="16" t="s">
        <v>78</v>
      </c>
      <c r="B77" s="17">
        <v>30664.43</v>
      </c>
      <c r="E77" s="2"/>
    </row>
    <row r="78" spans="1:5" ht="15.75" x14ac:dyDescent="0.25">
      <c r="A78" s="16" t="s">
        <v>26</v>
      </c>
      <c r="B78" s="17">
        <v>59273.84</v>
      </c>
      <c r="D78" s="11"/>
    </row>
    <row r="79" spans="1:5" ht="15.75" x14ac:dyDescent="0.25">
      <c r="A79" s="16" t="s">
        <v>79</v>
      </c>
      <c r="B79" s="17">
        <v>35388.080000000002</v>
      </c>
      <c r="E79" s="2"/>
    </row>
    <row r="80" spans="1:5" ht="15.75" x14ac:dyDescent="0.25">
      <c r="A80" s="7" t="s">
        <v>80</v>
      </c>
      <c r="B80" s="10">
        <v>13258.01</v>
      </c>
      <c r="D80" s="11"/>
    </row>
    <row r="81" spans="1:5" ht="15.75" x14ac:dyDescent="0.25">
      <c r="A81" s="13" t="s">
        <v>24</v>
      </c>
      <c r="B81" s="14">
        <v>5418.7</v>
      </c>
      <c r="E81" s="12"/>
    </row>
    <row r="82" spans="1:5" ht="15.75" x14ac:dyDescent="0.25">
      <c r="A82" s="13" t="s">
        <v>110</v>
      </c>
      <c r="B82" s="14">
        <v>21585.91</v>
      </c>
      <c r="E82" s="12"/>
    </row>
    <row r="83" spans="1:5" ht="15.75" x14ac:dyDescent="0.25">
      <c r="A83" s="13" t="s">
        <v>111</v>
      </c>
      <c r="B83" s="14">
        <v>2885.89</v>
      </c>
      <c r="E83" s="12"/>
    </row>
    <row r="84" spans="1:5" ht="15.75" x14ac:dyDescent="0.25">
      <c r="A84" s="4" t="s">
        <v>114</v>
      </c>
      <c r="B84" s="6">
        <f>SUM(B2:B83)</f>
        <v>1086952.6099999996</v>
      </c>
      <c r="E84" s="12">
        <f>SUM(E2:E81)</f>
        <v>221990.58</v>
      </c>
    </row>
    <row r="85" spans="1:5" x14ac:dyDescent="0.25">
      <c r="E85" s="12"/>
    </row>
    <row r="86" spans="1:5" x14ac:dyDescent="0.25">
      <c r="E86" s="12"/>
    </row>
    <row r="87" spans="1:5" x14ac:dyDescent="0.25">
      <c r="E87" s="2"/>
    </row>
    <row r="88" spans="1:5" x14ac:dyDescent="0.25">
      <c r="E88" s="2"/>
    </row>
    <row r="89" spans="1:5" x14ac:dyDescent="0.25">
      <c r="E89" s="2"/>
    </row>
    <row r="90" spans="1:5" x14ac:dyDescent="0.25">
      <c r="E90" s="2"/>
    </row>
    <row r="91" spans="1:5" x14ac:dyDescent="0.25">
      <c r="E91" s="2"/>
    </row>
    <row r="92" spans="1:5" x14ac:dyDescent="0.25">
      <c r="E92" s="2"/>
    </row>
    <row r="93" spans="1:5" x14ac:dyDescent="0.25">
      <c r="E93" s="2"/>
    </row>
    <row r="94" spans="1:5" x14ac:dyDescent="0.25">
      <c r="E94" s="2"/>
    </row>
    <row r="95" spans="1:5" x14ac:dyDescent="0.25">
      <c r="E95" s="2"/>
    </row>
    <row r="96" spans="1:5" x14ac:dyDescent="0.25">
      <c r="E96" s="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</sheetData>
  <autoFilter ref="A1:E1" xr:uid="{FEA32763-8490-4317-B47B-D982B82764CE}"/>
  <sortState xmlns:xlrd2="http://schemas.microsoft.com/office/spreadsheetml/2017/richdata2" ref="D2:E74">
    <sortCondition ref="D2:D7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87672-54F2-4340-92E1-348F0BAFD83F}">
  <dimension ref="A1:F88"/>
  <sheetViews>
    <sheetView topLeftCell="A10" workbookViewId="0">
      <selection activeCell="B50" sqref="B50"/>
    </sheetView>
  </sheetViews>
  <sheetFormatPr defaultRowHeight="15" x14ac:dyDescent="0.25"/>
  <cols>
    <col min="1" max="1" width="56.28515625" customWidth="1"/>
    <col min="2" max="2" width="18" customWidth="1"/>
    <col min="4" max="4" width="25.28515625" customWidth="1"/>
    <col min="5" max="5" width="20" customWidth="1"/>
  </cols>
  <sheetData>
    <row r="1" spans="1:6" ht="18.75" x14ac:dyDescent="0.4">
      <c r="A1" s="3" t="s">
        <v>166</v>
      </c>
      <c r="B1" s="1" t="s">
        <v>16</v>
      </c>
    </row>
    <row r="2" spans="1:6" ht="15.75" x14ac:dyDescent="0.25">
      <c r="A2" s="18" t="s">
        <v>58</v>
      </c>
      <c r="B2" s="19">
        <v>37736.769999999997</v>
      </c>
      <c r="D2" s="22" t="s">
        <v>117</v>
      </c>
      <c r="E2" s="23">
        <f>39011.32</f>
        <v>39011.32</v>
      </c>
      <c r="F2" s="29">
        <v>45203</v>
      </c>
    </row>
    <row r="3" spans="1:6" ht="15.75" x14ac:dyDescent="0.25">
      <c r="A3" s="18" t="s">
        <v>59</v>
      </c>
      <c r="B3" s="19">
        <v>11340.74</v>
      </c>
      <c r="D3" s="24" t="s">
        <v>115</v>
      </c>
      <c r="E3" s="25">
        <v>1700.88</v>
      </c>
      <c r="F3" s="29">
        <v>45205</v>
      </c>
    </row>
    <row r="4" spans="1:6" ht="15.75" x14ac:dyDescent="0.25">
      <c r="A4" s="18" t="s">
        <v>60</v>
      </c>
      <c r="B4" s="19">
        <v>26011.82</v>
      </c>
      <c r="D4" s="22" t="s">
        <v>118</v>
      </c>
      <c r="E4" s="23">
        <f>25989.82</f>
        <v>25989.82</v>
      </c>
      <c r="F4" s="29">
        <v>45203</v>
      </c>
    </row>
    <row r="5" spans="1:6" ht="15.75" x14ac:dyDescent="0.25">
      <c r="A5" s="18" t="s">
        <v>60</v>
      </c>
      <c r="B5" s="20">
        <v>1083.03</v>
      </c>
      <c r="D5" s="24" t="s">
        <v>119</v>
      </c>
      <c r="E5" s="25">
        <f>1083.03+11244.57</f>
        <v>12327.6</v>
      </c>
      <c r="F5" s="29">
        <v>45203</v>
      </c>
    </row>
    <row r="6" spans="1:6" ht="15.75" x14ac:dyDescent="0.25">
      <c r="A6" s="18" t="s">
        <v>115</v>
      </c>
      <c r="B6" s="20">
        <v>1590.88</v>
      </c>
      <c r="D6" s="22" t="s">
        <v>120</v>
      </c>
      <c r="E6" s="23">
        <f>9624.47</f>
        <v>9624.4699999999993</v>
      </c>
      <c r="F6" s="29">
        <v>45201</v>
      </c>
    </row>
    <row r="7" spans="1:6" ht="15.75" x14ac:dyDescent="0.25">
      <c r="A7" s="18" t="s">
        <v>22</v>
      </c>
      <c r="B7" s="19">
        <v>7833.99</v>
      </c>
      <c r="D7" s="24" t="s">
        <v>121</v>
      </c>
      <c r="E7" s="25">
        <f>812.49+413.6+949.74</f>
        <v>2175.83</v>
      </c>
      <c r="F7" s="29">
        <v>45205</v>
      </c>
    </row>
    <row r="8" spans="1:6" ht="15.75" x14ac:dyDescent="0.25">
      <c r="A8" s="18" t="s">
        <v>40</v>
      </c>
      <c r="B8" s="19">
        <v>0</v>
      </c>
      <c r="D8" s="22" t="s">
        <v>122</v>
      </c>
      <c r="E8" s="23">
        <f>64382.23+1432.72</f>
        <v>65814.95</v>
      </c>
      <c r="F8" s="29">
        <v>45204</v>
      </c>
    </row>
    <row r="9" spans="1:6" ht="15.75" x14ac:dyDescent="0.25">
      <c r="A9" s="18" t="s">
        <v>37</v>
      </c>
      <c r="B9" s="19">
        <v>812.49</v>
      </c>
      <c r="D9" s="24" t="s">
        <v>123</v>
      </c>
      <c r="E9" s="25">
        <f>2834.01+22244.66+1732.48</f>
        <v>26811.149999999998</v>
      </c>
      <c r="F9" s="29">
        <v>45205</v>
      </c>
    </row>
    <row r="10" spans="1:6" ht="15.75" x14ac:dyDescent="0.25">
      <c r="A10" s="18" t="s">
        <v>36</v>
      </c>
      <c r="B10" s="19">
        <v>413.6</v>
      </c>
      <c r="D10" s="22" t="s">
        <v>124</v>
      </c>
      <c r="E10" s="23">
        <f>3047.88</f>
        <v>3047.88</v>
      </c>
      <c r="F10" s="29">
        <v>45201</v>
      </c>
    </row>
    <row r="11" spans="1:6" ht="15.75" x14ac:dyDescent="0.25">
      <c r="A11" s="18" t="s">
        <v>61</v>
      </c>
      <c r="B11" s="19">
        <v>925.68</v>
      </c>
      <c r="D11" s="24" t="s">
        <v>125</v>
      </c>
      <c r="E11" s="25">
        <f>7373.23</f>
        <v>7373.23</v>
      </c>
      <c r="F11" s="29">
        <v>45202</v>
      </c>
    </row>
    <row r="12" spans="1:6" ht="15.75" x14ac:dyDescent="0.25">
      <c r="A12" s="18" t="s">
        <v>38</v>
      </c>
      <c r="B12" s="19">
        <v>0</v>
      </c>
      <c r="D12" s="22" t="s">
        <v>126</v>
      </c>
      <c r="E12" s="23">
        <f>1138.26</f>
        <v>1138.26</v>
      </c>
      <c r="F12" s="29">
        <v>45205</v>
      </c>
    </row>
    <row r="13" spans="1:6" ht="15.75" x14ac:dyDescent="0.25">
      <c r="A13" s="18" t="s">
        <v>17</v>
      </c>
      <c r="B13" s="19"/>
      <c r="D13" s="24" t="s">
        <v>127</v>
      </c>
      <c r="E13" s="25">
        <f>579.09</f>
        <v>579.09</v>
      </c>
      <c r="F13" s="29">
        <v>45205</v>
      </c>
    </row>
    <row r="14" spans="1:6" ht="15.75" x14ac:dyDescent="0.25">
      <c r="A14" s="18" t="s">
        <v>34</v>
      </c>
      <c r="B14" s="19">
        <v>2968</v>
      </c>
      <c r="D14" s="22" t="s">
        <v>128</v>
      </c>
      <c r="E14" s="23">
        <f>1846.34+1661.91+3348.31+3185.41+17044.93+2625.43+5422.54+10588.41+8035.82+5931.7+10424.93+13628.97</f>
        <v>83744.7</v>
      </c>
      <c r="F14" s="29">
        <v>45203</v>
      </c>
    </row>
    <row r="15" spans="1:6" ht="15.75" x14ac:dyDescent="0.25">
      <c r="A15" s="18" t="s">
        <v>35</v>
      </c>
      <c r="B15" s="19">
        <v>25494.35</v>
      </c>
      <c r="D15" s="24" t="s">
        <v>129</v>
      </c>
      <c r="E15" s="25">
        <f>122021.89</f>
        <v>122021.89</v>
      </c>
      <c r="F15" s="29">
        <v>45204</v>
      </c>
    </row>
    <row r="16" spans="1:6" ht="15.75" x14ac:dyDescent="0.25">
      <c r="A16" s="18" t="s">
        <v>6</v>
      </c>
      <c r="B16" s="19">
        <v>7373.23</v>
      </c>
      <c r="D16" s="22" t="s">
        <v>130</v>
      </c>
      <c r="E16" s="23">
        <f>2480.3</f>
        <v>2480.3000000000002</v>
      </c>
      <c r="F16" s="29">
        <v>45202</v>
      </c>
    </row>
    <row r="17" spans="1:6" ht="15.75" x14ac:dyDescent="0.25">
      <c r="A17" s="18" t="s">
        <v>163</v>
      </c>
      <c r="B17" s="19">
        <v>1156.8599999999999</v>
      </c>
      <c r="D17" s="24" t="s">
        <v>131</v>
      </c>
      <c r="E17" s="25">
        <f>10322.45</f>
        <v>10322.450000000001</v>
      </c>
      <c r="F17" s="29">
        <v>45201</v>
      </c>
    </row>
    <row r="18" spans="1:6" ht="15.75" x14ac:dyDescent="0.25">
      <c r="A18" s="18" t="s">
        <v>28</v>
      </c>
      <c r="B18" s="21">
        <v>122021.89</v>
      </c>
      <c r="D18" s="22" t="s">
        <v>132</v>
      </c>
      <c r="E18" s="23">
        <v>70679.62</v>
      </c>
      <c r="F18" s="29">
        <v>45205</v>
      </c>
    </row>
    <row r="19" spans="1:6" ht="15.75" x14ac:dyDescent="0.25">
      <c r="A19" s="18" t="s">
        <v>5</v>
      </c>
      <c r="B19" s="19">
        <v>3047.88</v>
      </c>
      <c r="D19" s="24" t="s">
        <v>133</v>
      </c>
      <c r="E19" s="25">
        <f>21947.38</f>
        <v>21947.38</v>
      </c>
      <c r="F19" s="29">
        <v>45208</v>
      </c>
    </row>
    <row r="20" spans="1:6" ht="15.75" x14ac:dyDescent="0.25">
      <c r="A20" s="18" t="s">
        <v>13</v>
      </c>
      <c r="B20" s="19">
        <v>579.09</v>
      </c>
      <c r="D20" s="22" t="s">
        <v>134</v>
      </c>
      <c r="E20" s="23">
        <f>2666.8+16797.92</f>
        <v>19464.719999999998</v>
      </c>
      <c r="F20" s="29">
        <v>45201</v>
      </c>
    </row>
    <row r="21" spans="1:6" ht="15.75" x14ac:dyDescent="0.25">
      <c r="A21" s="18" t="s">
        <v>10</v>
      </c>
      <c r="B21" s="19">
        <v>0</v>
      </c>
      <c r="D21" s="24" t="s">
        <v>135</v>
      </c>
      <c r="E21" s="25">
        <f>24286.54</f>
        <v>24286.54</v>
      </c>
      <c r="F21" s="29">
        <v>45203</v>
      </c>
    </row>
    <row r="22" spans="1:6" ht="15.75" x14ac:dyDescent="0.25">
      <c r="A22" s="18" t="s">
        <v>62</v>
      </c>
      <c r="B22" s="19"/>
      <c r="D22" s="22" t="s">
        <v>136</v>
      </c>
      <c r="E22" s="23">
        <f>1886.26+31558.9</f>
        <v>33445.160000000003</v>
      </c>
      <c r="F22" s="29">
        <v>45202</v>
      </c>
    </row>
    <row r="23" spans="1:6" ht="15.75" x14ac:dyDescent="0.25">
      <c r="A23" s="18" t="s">
        <v>49</v>
      </c>
      <c r="B23" s="19"/>
      <c r="D23" s="24" t="s">
        <v>137</v>
      </c>
      <c r="E23" s="25">
        <f>1984.54+2895.01+28525.31</f>
        <v>33404.86</v>
      </c>
      <c r="F23" s="29">
        <v>45202</v>
      </c>
    </row>
    <row r="24" spans="1:6" ht="15.75" x14ac:dyDescent="0.25">
      <c r="A24" s="18" t="s">
        <v>48</v>
      </c>
      <c r="B24" s="19"/>
      <c r="D24" s="22" t="s">
        <v>138</v>
      </c>
      <c r="E24" s="23">
        <f>5122.12</f>
        <v>5122.12</v>
      </c>
      <c r="F24" s="29">
        <v>45202</v>
      </c>
    </row>
    <row r="25" spans="1:6" ht="15.75" x14ac:dyDescent="0.25">
      <c r="A25" s="18" t="s">
        <v>63</v>
      </c>
      <c r="B25" s="19"/>
      <c r="D25" s="24" t="s">
        <v>139</v>
      </c>
      <c r="E25" s="25">
        <f>5026.76</f>
        <v>5026.76</v>
      </c>
      <c r="F25" s="29">
        <v>45203</v>
      </c>
    </row>
    <row r="26" spans="1:6" ht="15.75" x14ac:dyDescent="0.25">
      <c r="A26" s="18" t="s">
        <v>50</v>
      </c>
      <c r="B26" s="19"/>
      <c r="D26" s="22" t="s">
        <v>140</v>
      </c>
      <c r="E26" s="23">
        <f>26935.43</f>
        <v>26935.43</v>
      </c>
      <c r="F26" s="29">
        <v>45201</v>
      </c>
    </row>
    <row r="27" spans="1:6" ht="15.75" x14ac:dyDescent="0.25">
      <c r="A27" s="18" t="s">
        <v>51</v>
      </c>
      <c r="B27" s="19"/>
      <c r="D27" s="24" t="s">
        <v>141</v>
      </c>
      <c r="E27" s="25">
        <f>2872.74</f>
        <v>2872.74</v>
      </c>
      <c r="F27" s="29">
        <v>45208</v>
      </c>
    </row>
    <row r="28" spans="1:6" ht="15.75" x14ac:dyDescent="0.25">
      <c r="A28" s="18" t="s">
        <v>47</v>
      </c>
      <c r="B28" s="19"/>
      <c r="D28" s="22" t="s">
        <v>142</v>
      </c>
      <c r="E28" s="23">
        <f>971.71</f>
        <v>971.71</v>
      </c>
      <c r="F28" s="29">
        <v>45208</v>
      </c>
    </row>
    <row r="29" spans="1:6" ht="15.75" x14ac:dyDescent="0.25">
      <c r="A29" s="18" t="s">
        <v>64</v>
      </c>
      <c r="B29" s="19"/>
      <c r="D29" s="24" t="s">
        <v>143</v>
      </c>
      <c r="E29" s="25">
        <f>1323.64</f>
        <v>1323.64</v>
      </c>
      <c r="F29" s="30">
        <v>45204</v>
      </c>
    </row>
    <row r="30" spans="1:6" ht="15.75" x14ac:dyDescent="0.25">
      <c r="A30" s="18" t="s">
        <v>52</v>
      </c>
      <c r="B30" s="19"/>
      <c r="D30" s="22" t="s">
        <v>144</v>
      </c>
      <c r="E30" s="23">
        <f>43950.37+1411.26</f>
        <v>45361.630000000005</v>
      </c>
      <c r="F30" s="29">
        <v>45208</v>
      </c>
    </row>
    <row r="31" spans="1:6" ht="15.75" x14ac:dyDescent="0.25">
      <c r="A31" s="18" t="s">
        <v>53</v>
      </c>
      <c r="B31" s="19"/>
      <c r="D31" s="24" t="s">
        <v>145</v>
      </c>
      <c r="E31" s="25">
        <f>1436.02</f>
        <v>1436.02</v>
      </c>
      <c r="F31" s="29">
        <v>45208</v>
      </c>
    </row>
    <row r="32" spans="1:6" ht="15.75" x14ac:dyDescent="0.25">
      <c r="A32" s="18" t="s">
        <v>29</v>
      </c>
      <c r="B32" s="19"/>
      <c r="D32" s="22" t="s">
        <v>146</v>
      </c>
      <c r="E32" s="23">
        <f>200.14+2117.81+37233.09</f>
        <v>39551.039999999994</v>
      </c>
      <c r="F32" s="29">
        <v>45202</v>
      </c>
    </row>
    <row r="33" spans="1:6" ht="15.75" x14ac:dyDescent="0.25">
      <c r="A33" s="18" t="s">
        <v>43</v>
      </c>
      <c r="B33" s="19"/>
      <c r="D33" s="24" t="s">
        <v>147</v>
      </c>
      <c r="E33" s="25">
        <f>22346.49</f>
        <v>22346.49</v>
      </c>
      <c r="F33" s="29">
        <v>45202</v>
      </c>
    </row>
    <row r="34" spans="1:6" ht="15.75" x14ac:dyDescent="0.25">
      <c r="A34" s="18" t="s">
        <v>65</v>
      </c>
      <c r="B34" s="19">
        <v>7078</v>
      </c>
      <c r="D34" s="22" t="s">
        <v>148</v>
      </c>
      <c r="E34" s="23">
        <f>1229.34</f>
        <v>1229.3399999999999</v>
      </c>
      <c r="F34" s="29">
        <v>45208</v>
      </c>
    </row>
    <row r="35" spans="1:6" ht="15.75" x14ac:dyDescent="0.25">
      <c r="A35" s="18" t="s">
        <v>116</v>
      </c>
      <c r="B35" s="19">
        <v>120454.14</v>
      </c>
      <c r="D35" s="24" t="s">
        <v>149</v>
      </c>
      <c r="E35" s="25">
        <f>5596.72</f>
        <v>5596.72</v>
      </c>
      <c r="F35" s="29">
        <v>45203</v>
      </c>
    </row>
    <row r="36" spans="1:6" ht="15.75" x14ac:dyDescent="0.25">
      <c r="A36" s="18" t="s">
        <v>0</v>
      </c>
      <c r="B36" s="19">
        <v>2480.3000000000002</v>
      </c>
      <c r="D36" s="22" t="s">
        <v>150</v>
      </c>
      <c r="E36" s="23">
        <f>3047+45603.28</f>
        <v>48650.28</v>
      </c>
      <c r="F36" s="29">
        <v>45202</v>
      </c>
    </row>
    <row r="37" spans="1:6" ht="15.75" x14ac:dyDescent="0.25">
      <c r="A37" s="18" t="s">
        <v>56</v>
      </c>
      <c r="B37" s="19"/>
      <c r="D37" s="24" t="s">
        <v>151</v>
      </c>
      <c r="E37" s="25">
        <f>2688.07+21030.99</f>
        <v>23719.06</v>
      </c>
      <c r="F37" s="29">
        <v>45201</v>
      </c>
    </row>
    <row r="38" spans="1:6" ht="15.75" x14ac:dyDescent="0.25">
      <c r="A38" s="18" t="s">
        <v>57</v>
      </c>
      <c r="B38" s="19"/>
      <c r="D38" s="22" t="s">
        <v>15</v>
      </c>
      <c r="E38" s="23">
        <v>6072.7</v>
      </c>
      <c r="F38" s="29">
        <v>45205</v>
      </c>
    </row>
    <row r="39" spans="1:6" ht="15.75" x14ac:dyDescent="0.25">
      <c r="A39" s="18" t="s">
        <v>4</v>
      </c>
      <c r="B39" s="19">
        <v>10322.450000000001</v>
      </c>
      <c r="D39" s="24" t="s">
        <v>167</v>
      </c>
      <c r="E39" s="25">
        <v>180000</v>
      </c>
      <c r="F39" s="29">
        <v>45198</v>
      </c>
    </row>
    <row r="40" spans="1:6" ht="15.75" x14ac:dyDescent="0.25">
      <c r="A40" s="18" t="s">
        <v>23</v>
      </c>
      <c r="B40" s="19">
        <v>2098.63</v>
      </c>
      <c r="D40" s="24" t="s">
        <v>168</v>
      </c>
      <c r="E40" s="25">
        <v>155000</v>
      </c>
      <c r="F40" s="29"/>
    </row>
    <row r="41" spans="1:6" ht="15.75" x14ac:dyDescent="0.25">
      <c r="A41" s="18" t="s">
        <v>165</v>
      </c>
      <c r="B41" s="19">
        <v>2890.01</v>
      </c>
      <c r="D41" s="22" t="s">
        <v>152</v>
      </c>
      <c r="E41" s="23">
        <f>2298.65+1257.98</f>
        <v>3556.63</v>
      </c>
      <c r="F41" s="29">
        <v>45202</v>
      </c>
    </row>
    <row r="42" spans="1:6" ht="15.75" x14ac:dyDescent="0.25">
      <c r="A42" s="18" t="s">
        <v>30</v>
      </c>
      <c r="B42" s="19">
        <v>2666.8</v>
      </c>
      <c r="D42" s="24" t="s">
        <v>153</v>
      </c>
      <c r="E42" s="25">
        <v>1581.86</v>
      </c>
      <c r="F42" s="29">
        <v>45202</v>
      </c>
    </row>
    <row r="43" spans="1:6" ht="15.75" x14ac:dyDescent="0.25">
      <c r="A43" s="18" t="s">
        <v>55</v>
      </c>
      <c r="B43" s="19">
        <v>70679.62</v>
      </c>
      <c r="D43" s="22" t="s">
        <v>154</v>
      </c>
      <c r="E43" s="23">
        <f>88916.01</f>
        <v>88916.01</v>
      </c>
      <c r="F43" s="29">
        <v>45198</v>
      </c>
    </row>
    <row r="44" spans="1:6" ht="15.75" x14ac:dyDescent="0.25">
      <c r="A44" s="18" t="s">
        <v>25</v>
      </c>
      <c r="B44" s="19">
        <v>2688.07</v>
      </c>
      <c r="D44" s="24" t="s">
        <v>155</v>
      </c>
      <c r="E44" s="25">
        <v>29297.93</v>
      </c>
      <c r="F44" s="29">
        <v>45198</v>
      </c>
    </row>
    <row r="45" spans="1:6" ht="15.75" x14ac:dyDescent="0.25">
      <c r="A45" s="18" t="s">
        <v>33</v>
      </c>
      <c r="B45" s="19">
        <v>21904.639999999999</v>
      </c>
      <c r="D45" s="22" t="s">
        <v>156</v>
      </c>
      <c r="E45" s="23">
        <f>3828.75+58385.69</f>
        <v>62214.44</v>
      </c>
      <c r="F45" s="29">
        <v>45198</v>
      </c>
    </row>
    <row r="46" spans="1:6" ht="15.75" x14ac:dyDescent="0.25">
      <c r="A46" s="18" t="s">
        <v>1</v>
      </c>
      <c r="B46" s="19">
        <v>19968.16</v>
      </c>
      <c r="D46" s="26" t="s">
        <v>157</v>
      </c>
      <c r="E46" s="25">
        <v>35602.86</v>
      </c>
      <c r="F46" s="29">
        <v>45198</v>
      </c>
    </row>
    <row r="47" spans="1:6" ht="15.75" x14ac:dyDescent="0.25">
      <c r="A47" s="18" t="s">
        <v>67</v>
      </c>
      <c r="B47" s="19">
        <v>24643.19</v>
      </c>
      <c r="D47" s="22" t="s">
        <v>109</v>
      </c>
      <c r="E47" s="23">
        <f>1970.68+14490.62</f>
        <v>16461.3</v>
      </c>
      <c r="F47" s="29">
        <v>45202</v>
      </c>
    </row>
    <row r="48" spans="1:6" ht="15.75" x14ac:dyDescent="0.25">
      <c r="A48" s="18" t="s">
        <v>32</v>
      </c>
      <c r="B48" s="19">
        <v>31502.1</v>
      </c>
      <c r="D48" s="24" t="s">
        <v>158</v>
      </c>
      <c r="E48" s="25">
        <f>5412.83</f>
        <v>5412.83</v>
      </c>
      <c r="F48" s="29">
        <v>45201</v>
      </c>
    </row>
    <row r="49" spans="1:6" ht="15.75" x14ac:dyDescent="0.25">
      <c r="A49" s="18" t="s">
        <v>68</v>
      </c>
      <c r="B49" s="19">
        <v>1984.54</v>
      </c>
      <c r="D49" s="22" t="s">
        <v>159</v>
      </c>
      <c r="E49" s="23">
        <f>3482.29+24550.13+2926.91+1264.01</f>
        <v>32223.34</v>
      </c>
      <c r="F49" s="29">
        <v>45208</v>
      </c>
    </row>
    <row r="50" spans="1:6" ht="18.75" x14ac:dyDescent="0.3">
      <c r="A50" s="18" t="s">
        <v>69</v>
      </c>
      <c r="B50" s="19">
        <v>27980.09</v>
      </c>
      <c r="E50" s="27">
        <f>SUM(E2:E49)</f>
        <v>1463874.9800000004</v>
      </c>
    </row>
    <row r="51" spans="1:6" ht="15.75" x14ac:dyDescent="0.25">
      <c r="A51" s="18" t="s">
        <v>70</v>
      </c>
      <c r="B51" s="19">
        <v>5001.7</v>
      </c>
    </row>
    <row r="52" spans="1:6" ht="15.75" x14ac:dyDescent="0.25">
      <c r="A52" s="18" t="s">
        <v>39</v>
      </c>
      <c r="B52" s="19">
        <v>5026.76</v>
      </c>
    </row>
    <row r="53" spans="1:6" ht="15.75" x14ac:dyDescent="0.25">
      <c r="A53" s="18" t="s">
        <v>71</v>
      </c>
      <c r="B53" s="19">
        <v>26935.43</v>
      </c>
    </row>
    <row r="54" spans="1:6" ht="15.75" x14ac:dyDescent="0.25">
      <c r="A54" s="18" t="s">
        <v>9</v>
      </c>
      <c r="B54" s="19">
        <v>3822.74</v>
      </c>
    </row>
    <row r="55" spans="1:6" ht="15.75" x14ac:dyDescent="0.25">
      <c r="A55" s="18" t="s">
        <v>8</v>
      </c>
      <c r="B55" s="19">
        <v>2515.9499999999998</v>
      </c>
    </row>
    <row r="56" spans="1:6" ht="15.75" x14ac:dyDescent="0.25">
      <c r="A56" s="18" t="s">
        <v>44</v>
      </c>
      <c r="B56" s="19">
        <v>1264.01</v>
      </c>
    </row>
    <row r="57" spans="1:6" ht="15.75" x14ac:dyDescent="0.25">
      <c r="A57" s="18" t="s">
        <v>7</v>
      </c>
      <c r="B57" s="19">
        <v>1323.64</v>
      </c>
    </row>
    <row r="58" spans="1:6" ht="15.75" x14ac:dyDescent="0.25">
      <c r="A58" s="18" t="s">
        <v>72</v>
      </c>
      <c r="B58" s="19">
        <v>46078.46</v>
      </c>
    </row>
    <row r="59" spans="1:6" ht="15.75" x14ac:dyDescent="0.25">
      <c r="A59" s="18" t="s">
        <v>3</v>
      </c>
      <c r="B59" s="19">
        <v>1436.02</v>
      </c>
    </row>
    <row r="60" spans="1:6" ht="15.75" x14ac:dyDescent="0.25">
      <c r="A60" s="18" t="s">
        <v>18</v>
      </c>
      <c r="B60" s="19">
        <v>23754.67</v>
      </c>
    </row>
    <row r="61" spans="1:6" ht="15.75" x14ac:dyDescent="0.25">
      <c r="A61" s="18" t="s">
        <v>160</v>
      </c>
      <c r="B61" s="19">
        <v>35565.39</v>
      </c>
    </row>
    <row r="62" spans="1:6" ht="15.75" x14ac:dyDescent="0.25">
      <c r="A62" s="18" t="s">
        <v>74</v>
      </c>
      <c r="B62" s="19">
        <v>2117.81</v>
      </c>
    </row>
    <row r="63" spans="1:6" ht="15.75" x14ac:dyDescent="0.25">
      <c r="A63" s="18" t="s">
        <v>45</v>
      </c>
      <c r="B63" s="19"/>
    </row>
    <row r="64" spans="1:6" ht="15.75" x14ac:dyDescent="0.25">
      <c r="A64" s="18" t="s">
        <v>161</v>
      </c>
      <c r="B64" s="19">
        <v>1229.3399999999999</v>
      </c>
    </row>
    <row r="65" spans="1:2" ht="15.75" x14ac:dyDescent="0.25">
      <c r="A65" s="18" t="s">
        <v>31</v>
      </c>
      <c r="B65" s="19">
        <v>6394.28</v>
      </c>
    </row>
    <row r="66" spans="1:2" ht="15.75" x14ac:dyDescent="0.25">
      <c r="A66" s="18" t="s">
        <v>164</v>
      </c>
      <c r="B66" s="19">
        <v>1017.47</v>
      </c>
    </row>
    <row r="67" spans="1:2" ht="15.75" x14ac:dyDescent="0.25">
      <c r="A67" s="18" t="s">
        <v>2</v>
      </c>
      <c r="B67" s="19">
        <v>4127.3</v>
      </c>
    </row>
    <row r="68" spans="1:2" ht="15.75" x14ac:dyDescent="0.25">
      <c r="A68" s="18" t="s">
        <v>27</v>
      </c>
      <c r="B68" s="19">
        <v>3036.91</v>
      </c>
    </row>
    <row r="69" spans="1:2" ht="15.75" x14ac:dyDescent="0.25">
      <c r="A69" s="18" t="s">
        <v>46</v>
      </c>
      <c r="B69" s="19">
        <v>47726.34</v>
      </c>
    </row>
    <row r="70" spans="1:2" ht="15.75" x14ac:dyDescent="0.25">
      <c r="A70" s="18" t="s">
        <v>54</v>
      </c>
      <c r="B70" s="19">
        <v>21045.63</v>
      </c>
    </row>
    <row r="71" spans="1:2" ht="15.75" x14ac:dyDescent="0.25">
      <c r="A71" s="18" t="s">
        <v>21</v>
      </c>
      <c r="B71" s="19"/>
    </row>
    <row r="72" spans="1:2" ht="15.75" x14ac:dyDescent="0.25">
      <c r="A72" s="18" t="s">
        <v>20</v>
      </c>
      <c r="B72" s="19"/>
    </row>
    <row r="73" spans="1:2" ht="15.75" x14ac:dyDescent="0.25">
      <c r="A73" s="18" t="s">
        <v>19</v>
      </c>
      <c r="B73" s="19"/>
    </row>
    <row r="74" spans="1:2" ht="15.75" x14ac:dyDescent="0.25">
      <c r="A74" s="18" t="s">
        <v>162</v>
      </c>
      <c r="B74" s="19">
        <v>5542.51</v>
      </c>
    </row>
    <row r="75" spans="1:2" ht="15.75" x14ac:dyDescent="0.25">
      <c r="A75" s="18" t="s">
        <v>12</v>
      </c>
      <c r="B75" s="19">
        <v>409.79</v>
      </c>
    </row>
    <row r="76" spans="1:2" ht="15.75" x14ac:dyDescent="0.25">
      <c r="A76" s="18" t="s">
        <v>75</v>
      </c>
      <c r="B76" s="19"/>
    </row>
    <row r="77" spans="1:2" ht="15.75" x14ac:dyDescent="0.25">
      <c r="A77" s="18" t="s">
        <v>76</v>
      </c>
      <c r="B77" s="19">
        <v>3562.77</v>
      </c>
    </row>
    <row r="78" spans="1:2" ht="15.75" x14ac:dyDescent="0.25">
      <c r="A78" s="18" t="s">
        <v>11</v>
      </c>
      <c r="B78" s="19">
        <v>1475.86</v>
      </c>
    </row>
    <row r="79" spans="1:2" ht="15.75" x14ac:dyDescent="0.25">
      <c r="A79" s="7" t="s">
        <v>77</v>
      </c>
      <c r="B79" s="8">
        <v>88916.01</v>
      </c>
    </row>
    <row r="80" spans="1:2" ht="15.75" x14ac:dyDescent="0.25">
      <c r="A80" s="7" t="s">
        <v>78</v>
      </c>
      <c r="B80" s="8">
        <v>28629.25</v>
      </c>
    </row>
    <row r="81" spans="1:2" ht="15.75" x14ac:dyDescent="0.25">
      <c r="A81" s="7" t="s">
        <v>26</v>
      </c>
      <c r="B81" s="8">
        <v>59126.28</v>
      </c>
    </row>
    <row r="82" spans="1:2" ht="15.75" x14ac:dyDescent="0.25">
      <c r="A82" s="7" t="s">
        <v>79</v>
      </c>
      <c r="B82" s="8">
        <v>35662.67</v>
      </c>
    </row>
    <row r="83" spans="1:2" ht="15.75" x14ac:dyDescent="0.25">
      <c r="A83" s="18" t="s">
        <v>80</v>
      </c>
      <c r="B83" s="19">
        <v>16167.78</v>
      </c>
    </row>
    <row r="84" spans="1:2" ht="15.75" x14ac:dyDescent="0.25">
      <c r="A84" s="18" t="s">
        <v>24</v>
      </c>
      <c r="B84" s="19">
        <v>5412.83</v>
      </c>
    </row>
    <row r="85" spans="1:2" ht="15.75" x14ac:dyDescent="0.25">
      <c r="A85" s="18" t="s">
        <v>110</v>
      </c>
      <c r="B85" s="19">
        <v>17195.63</v>
      </c>
    </row>
    <row r="86" spans="1:2" ht="15.75" x14ac:dyDescent="0.25">
      <c r="A86" s="18" t="s">
        <v>111</v>
      </c>
      <c r="B86" s="19">
        <v>3482.29</v>
      </c>
    </row>
    <row r="87" spans="1:2" ht="15.75" x14ac:dyDescent="0.25">
      <c r="A87" s="4" t="s">
        <v>114</v>
      </c>
      <c r="B87" s="6">
        <v>0</v>
      </c>
    </row>
    <row r="88" spans="1:2" x14ac:dyDescent="0.25">
      <c r="B88" s="28">
        <f>SUM(B2:B86)</f>
        <v>1104734.56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AC461-3AC4-4B9B-9EFD-91DB045FE313}">
  <dimension ref="A1:H91"/>
  <sheetViews>
    <sheetView topLeftCell="A40" workbookViewId="0">
      <selection activeCell="G50" sqref="G50"/>
    </sheetView>
  </sheetViews>
  <sheetFormatPr defaultRowHeight="15" x14ac:dyDescent="0.25"/>
  <cols>
    <col min="1" max="1" width="56.28515625" customWidth="1"/>
    <col min="2" max="2" width="18" customWidth="1"/>
    <col min="4" max="4" width="16.42578125" customWidth="1"/>
    <col min="6" max="6" width="23" customWidth="1"/>
    <col min="7" max="7" width="19.5703125" customWidth="1"/>
  </cols>
  <sheetData>
    <row r="1" spans="1:8" ht="18.75" x14ac:dyDescent="0.4">
      <c r="A1" s="3" t="s">
        <v>204</v>
      </c>
      <c r="B1" s="1" t="s">
        <v>16</v>
      </c>
    </row>
    <row r="2" spans="1:8" ht="15.75" x14ac:dyDescent="0.25">
      <c r="A2" s="35" t="s">
        <v>181</v>
      </c>
      <c r="B2" s="36">
        <v>37303.199999999997</v>
      </c>
      <c r="F2" s="22" t="s">
        <v>117</v>
      </c>
      <c r="G2" s="23">
        <f>39011.32</f>
        <v>39011.32</v>
      </c>
      <c r="H2" s="29">
        <v>45203</v>
      </c>
    </row>
    <row r="3" spans="1:8" ht="15.75" x14ac:dyDescent="0.25">
      <c r="A3" s="35" t="s">
        <v>201</v>
      </c>
      <c r="B3" s="36">
        <v>10030.41</v>
      </c>
      <c r="F3" s="24" t="s">
        <v>115</v>
      </c>
      <c r="G3" s="25">
        <v>1700.88</v>
      </c>
      <c r="H3" s="29">
        <v>45205</v>
      </c>
    </row>
    <row r="4" spans="1:8" ht="15.75" x14ac:dyDescent="0.25">
      <c r="A4" s="35" t="s">
        <v>196</v>
      </c>
      <c r="B4" s="36">
        <v>2972.31</v>
      </c>
      <c r="F4" s="22" t="s">
        <v>118</v>
      </c>
      <c r="G4" s="23">
        <f>25989.82</f>
        <v>25989.82</v>
      </c>
      <c r="H4" s="29">
        <v>45203</v>
      </c>
    </row>
    <row r="5" spans="1:8" ht="15.75" x14ac:dyDescent="0.25">
      <c r="A5" s="35" t="s">
        <v>199</v>
      </c>
      <c r="B5" s="37">
        <v>27575.1</v>
      </c>
      <c r="F5" s="24" t="s">
        <v>119</v>
      </c>
      <c r="G5" s="25">
        <f>1083.03+11244.57</f>
        <v>12327.6</v>
      </c>
      <c r="H5" s="29">
        <v>45203</v>
      </c>
    </row>
    <row r="6" spans="1:8" ht="15.75" x14ac:dyDescent="0.25">
      <c r="A6" s="35" t="s">
        <v>115</v>
      </c>
      <c r="B6" s="37">
        <v>1535.06</v>
      </c>
      <c r="C6">
        <v>6</v>
      </c>
      <c r="F6" s="22" t="s">
        <v>120</v>
      </c>
      <c r="G6" s="23">
        <f>9624.47</f>
        <v>9624.4699999999993</v>
      </c>
      <c r="H6" s="29">
        <v>45201</v>
      </c>
    </row>
    <row r="7" spans="1:8" ht="15.75" x14ac:dyDescent="0.25">
      <c r="A7" s="31" t="s">
        <v>22</v>
      </c>
      <c r="B7" s="32">
        <v>7404.69</v>
      </c>
      <c r="C7" s="29">
        <v>45201</v>
      </c>
      <c r="F7" s="24" t="s">
        <v>121</v>
      </c>
      <c r="G7" s="25">
        <f>812.49+413.6+949.74</f>
        <v>2175.83</v>
      </c>
      <c r="H7" s="29">
        <v>45205</v>
      </c>
    </row>
    <row r="8" spans="1:8" ht="15.75" x14ac:dyDescent="0.25">
      <c r="A8" s="18" t="s">
        <v>40</v>
      </c>
      <c r="B8" s="19"/>
      <c r="F8" s="22" t="s">
        <v>122</v>
      </c>
      <c r="G8" s="23">
        <f>64382.23+1432.72</f>
        <v>65814.95</v>
      </c>
      <c r="H8" s="29">
        <v>45204</v>
      </c>
    </row>
    <row r="9" spans="1:8" ht="15.75" x14ac:dyDescent="0.25">
      <c r="A9" s="18" t="s">
        <v>175</v>
      </c>
      <c r="B9" s="19">
        <v>742.62</v>
      </c>
      <c r="C9">
        <v>6</v>
      </c>
      <c r="F9" s="24" t="s">
        <v>123</v>
      </c>
      <c r="G9" s="25">
        <f>2834.01+22244.66+1732.48</f>
        <v>26811.149999999998</v>
      </c>
      <c r="H9" s="29">
        <v>45205</v>
      </c>
    </row>
    <row r="10" spans="1:8" ht="15.75" x14ac:dyDescent="0.25">
      <c r="A10" s="18" t="s">
        <v>36</v>
      </c>
      <c r="B10" s="19"/>
      <c r="D10" s="8">
        <v>86197.4</v>
      </c>
      <c r="E10" s="29">
        <v>45198</v>
      </c>
      <c r="F10" s="22" t="s">
        <v>124</v>
      </c>
      <c r="G10" s="23">
        <f>3047.88</f>
        <v>3047.88</v>
      </c>
      <c r="H10" s="29">
        <v>45201</v>
      </c>
    </row>
    <row r="11" spans="1:8" ht="15.75" x14ac:dyDescent="0.25">
      <c r="A11" s="18" t="s">
        <v>191</v>
      </c>
      <c r="B11" s="19">
        <v>927.77</v>
      </c>
      <c r="C11">
        <v>6</v>
      </c>
      <c r="D11" s="8">
        <v>61289.65</v>
      </c>
      <c r="F11" s="24" t="s">
        <v>125</v>
      </c>
      <c r="G11" s="25">
        <f>7373.23</f>
        <v>7373.23</v>
      </c>
      <c r="H11" s="29">
        <v>45202</v>
      </c>
    </row>
    <row r="12" spans="1:8" ht="15.75" x14ac:dyDescent="0.25">
      <c r="A12" s="18" t="s">
        <v>38</v>
      </c>
      <c r="B12" s="19"/>
      <c r="D12" s="8">
        <v>28038.1</v>
      </c>
      <c r="F12" s="22" t="s">
        <v>126</v>
      </c>
      <c r="G12" s="23">
        <f>1138.26</f>
        <v>1138.26</v>
      </c>
      <c r="H12" s="29">
        <v>45205</v>
      </c>
    </row>
    <row r="13" spans="1:8" ht="15.75" x14ac:dyDescent="0.25">
      <c r="A13" s="18" t="s">
        <v>17</v>
      </c>
      <c r="B13" s="19"/>
      <c r="D13" s="8">
        <v>36313.26</v>
      </c>
      <c r="F13" s="24" t="s">
        <v>127</v>
      </c>
      <c r="G13" s="25">
        <f>579.09</f>
        <v>579.09</v>
      </c>
      <c r="H13" s="29">
        <v>45205</v>
      </c>
    </row>
    <row r="14" spans="1:8" ht="15.75" x14ac:dyDescent="0.25">
      <c r="A14" s="18" t="s">
        <v>176</v>
      </c>
      <c r="B14" s="19">
        <v>2650.83</v>
      </c>
      <c r="C14">
        <v>6</v>
      </c>
      <c r="D14" s="28">
        <f>SUM(D10:D13)</f>
        <v>211838.41</v>
      </c>
      <c r="F14" s="22" t="s">
        <v>128</v>
      </c>
      <c r="G14" s="23">
        <f>1846.34+1661.91+3348.31+3185.41+17044.93+2625.43+5422.54+10588.41+8035.82+5931.7+10424.93+13628.97</f>
        <v>83744.7</v>
      </c>
      <c r="H14" s="29">
        <v>45203</v>
      </c>
    </row>
    <row r="15" spans="1:8" ht="15.75" x14ac:dyDescent="0.25">
      <c r="A15" s="18" t="s">
        <v>178</v>
      </c>
      <c r="B15" s="19">
        <v>6425.72</v>
      </c>
      <c r="C15">
        <v>1287.05</v>
      </c>
      <c r="D15" s="39"/>
      <c r="F15" s="24" t="s">
        <v>129</v>
      </c>
      <c r="G15" s="25">
        <f>122021.89</f>
        <v>122021.89</v>
      </c>
      <c r="H15" s="29">
        <v>45204</v>
      </c>
    </row>
    <row r="16" spans="1:8" ht="15.75" x14ac:dyDescent="0.25">
      <c r="A16" s="33" t="s">
        <v>6</v>
      </c>
      <c r="B16" s="34">
        <v>7325.95</v>
      </c>
      <c r="F16" s="22" t="s">
        <v>130</v>
      </c>
      <c r="G16" s="23">
        <f>2480.3</f>
        <v>2480.3000000000002</v>
      </c>
      <c r="H16" s="29">
        <v>45202</v>
      </c>
    </row>
    <row r="17" spans="1:8" ht="15.75" x14ac:dyDescent="0.25">
      <c r="A17" s="18" t="s">
        <v>163</v>
      </c>
      <c r="B17" s="19">
        <v>1395.14</v>
      </c>
      <c r="C17">
        <v>6</v>
      </c>
      <c r="F17" s="24" t="s">
        <v>131</v>
      </c>
      <c r="G17" s="25">
        <f>10322.45</f>
        <v>10322.450000000001</v>
      </c>
      <c r="H17" s="29">
        <v>45201</v>
      </c>
    </row>
    <row r="18" spans="1:8" ht="15.75" x14ac:dyDescent="0.25">
      <c r="A18" s="18" t="s">
        <v>179</v>
      </c>
      <c r="B18" s="21">
        <v>117366.21</v>
      </c>
      <c r="D18" s="32">
        <v>7404.69</v>
      </c>
      <c r="E18" s="29">
        <v>45201</v>
      </c>
      <c r="F18" s="22" t="s">
        <v>132</v>
      </c>
      <c r="G18" s="23">
        <v>70679.62</v>
      </c>
      <c r="H18" s="29">
        <v>45205</v>
      </c>
    </row>
    <row r="19" spans="1:8" ht="15.75" x14ac:dyDescent="0.25">
      <c r="A19" s="31" t="s">
        <v>5</v>
      </c>
      <c r="B19" s="32">
        <v>3097.88</v>
      </c>
      <c r="D19" s="32">
        <v>3097.88</v>
      </c>
      <c r="F19" s="24" t="s">
        <v>133</v>
      </c>
      <c r="G19" s="25">
        <f>21947.38</f>
        <v>21947.38</v>
      </c>
      <c r="H19" s="29">
        <v>45208</v>
      </c>
    </row>
    <row r="20" spans="1:8" ht="15.75" x14ac:dyDescent="0.25">
      <c r="A20" s="18" t="s">
        <v>13</v>
      </c>
      <c r="B20" s="19">
        <v>579.09</v>
      </c>
      <c r="C20">
        <v>6</v>
      </c>
      <c r="D20" s="32">
        <v>10949.42</v>
      </c>
      <c r="F20" s="22" t="s">
        <v>134</v>
      </c>
      <c r="G20" s="23">
        <f>2666.8+16797.92</f>
        <v>19464.719999999998</v>
      </c>
      <c r="H20" s="29">
        <v>45201</v>
      </c>
    </row>
    <row r="21" spans="1:8" ht="15.75" x14ac:dyDescent="0.25">
      <c r="A21" s="18" t="s">
        <v>10</v>
      </c>
      <c r="B21" s="19">
        <v>0</v>
      </c>
      <c r="D21" s="32">
        <v>19928.46</v>
      </c>
      <c r="F21" s="24" t="s">
        <v>135</v>
      </c>
      <c r="G21" s="25">
        <f>24286.54</f>
        <v>24286.54</v>
      </c>
      <c r="H21" s="29">
        <v>45203</v>
      </c>
    </row>
    <row r="22" spans="1:8" ht="15.75" x14ac:dyDescent="0.25">
      <c r="A22" s="35" t="s">
        <v>202</v>
      </c>
      <c r="B22" s="36">
        <v>10490.48</v>
      </c>
      <c r="D22" s="32">
        <v>25196.62</v>
      </c>
      <c r="F22" s="22" t="s">
        <v>136</v>
      </c>
      <c r="G22" s="23">
        <f>1886.26+31558.9</f>
        <v>33445.160000000003</v>
      </c>
      <c r="H22" s="29">
        <v>45202</v>
      </c>
    </row>
    <row r="23" spans="1:8" ht="15.75" x14ac:dyDescent="0.25">
      <c r="A23" s="35" t="s">
        <v>194</v>
      </c>
      <c r="B23" s="36">
        <v>4854.5200000000004</v>
      </c>
      <c r="D23" s="32">
        <v>23841.86</v>
      </c>
      <c r="F23" s="24" t="s">
        <v>137</v>
      </c>
      <c r="G23" s="25">
        <f>1984.54+2895.01+28525.31</f>
        <v>33404.86</v>
      </c>
      <c r="H23" s="29">
        <v>45202</v>
      </c>
    </row>
    <row r="24" spans="1:8" ht="15.75" x14ac:dyDescent="0.25">
      <c r="A24" s="35" t="s">
        <v>48</v>
      </c>
      <c r="B24" s="36">
        <v>3190.23</v>
      </c>
      <c r="D24" s="32">
        <v>5610.63</v>
      </c>
      <c r="F24" s="22" t="s">
        <v>138</v>
      </c>
      <c r="G24" s="23">
        <f>5122.12</f>
        <v>5122.12</v>
      </c>
      <c r="H24" s="29">
        <v>45202</v>
      </c>
    </row>
    <row r="25" spans="1:8" ht="15.75" x14ac:dyDescent="0.25">
      <c r="A25" s="35" t="s">
        <v>50</v>
      </c>
      <c r="B25" s="36">
        <v>11815.7</v>
      </c>
      <c r="D25" s="28">
        <f>SUM(D18:D24)</f>
        <v>96029.56</v>
      </c>
      <c r="F25" s="24" t="s">
        <v>139</v>
      </c>
      <c r="G25" s="25">
        <f>5026.76</f>
        <v>5026.76</v>
      </c>
      <c r="H25" s="29">
        <v>45203</v>
      </c>
    </row>
    <row r="26" spans="1:8" ht="15.75" x14ac:dyDescent="0.25">
      <c r="A26" s="35" t="s">
        <v>51</v>
      </c>
      <c r="B26" s="36">
        <v>6497.54</v>
      </c>
      <c r="F26" s="22" t="s">
        <v>140</v>
      </c>
      <c r="G26" s="23">
        <f>26935.43</f>
        <v>26935.43</v>
      </c>
      <c r="H26" s="29">
        <v>45201</v>
      </c>
    </row>
    <row r="27" spans="1:8" ht="15.75" x14ac:dyDescent="0.25">
      <c r="A27" s="35" t="s">
        <v>47</v>
      </c>
      <c r="B27" s="36">
        <v>1787.08</v>
      </c>
      <c r="D27" s="34">
        <v>7325.95</v>
      </c>
      <c r="E27" s="29">
        <v>45202</v>
      </c>
      <c r="F27" s="24" t="s">
        <v>141</v>
      </c>
      <c r="G27" s="25">
        <f>2872.74</f>
        <v>2872.74</v>
      </c>
      <c r="H27" s="29">
        <v>45208</v>
      </c>
    </row>
    <row r="28" spans="1:8" ht="15.75" x14ac:dyDescent="0.25">
      <c r="A28" s="35" t="s">
        <v>64</v>
      </c>
      <c r="B28" s="36">
        <v>17257.11</v>
      </c>
      <c r="D28" s="34">
        <v>2787.52</v>
      </c>
      <c r="F28" s="22" t="s">
        <v>142</v>
      </c>
      <c r="G28" s="23">
        <f>971.71</f>
        <v>971.71</v>
      </c>
      <c r="H28" s="29">
        <v>45208</v>
      </c>
    </row>
    <row r="29" spans="1:8" ht="15.75" x14ac:dyDescent="0.25">
      <c r="A29" s="35" t="s">
        <v>52</v>
      </c>
      <c r="B29" s="36">
        <v>9964.5499999999993</v>
      </c>
      <c r="D29" s="34">
        <v>11199.56</v>
      </c>
      <c r="F29" s="24" t="s">
        <v>143</v>
      </c>
      <c r="G29" s="25">
        <f>1323.64</f>
        <v>1323.64</v>
      </c>
      <c r="H29" s="30">
        <v>45204</v>
      </c>
    </row>
    <row r="30" spans="1:8" ht="15.75" x14ac:dyDescent="0.25">
      <c r="A30" s="35" t="s">
        <v>53</v>
      </c>
      <c r="B30" s="36">
        <v>11911.03</v>
      </c>
      <c r="D30" s="34">
        <v>1866.28</v>
      </c>
      <c r="F30" s="22" t="s">
        <v>144</v>
      </c>
      <c r="G30" s="23">
        <f>43950.37+1411.26</f>
        <v>45361.630000000005</v>
      </c>
      <c r="H30" s="29">
        <v>45208</v>
      </c>
    </row>
    <row r="31" spans="1:8" ht="15.75" x14ac:dyDescent="0.25">
      <c r="A31" s="35" t="s">
        <v>63</v>
      </c>
      <c r="B31" s="36">
        <v>3313.62</v>
      </c>
      <c r="D31" s="34">
        <v>2079.54</v>
      </c>
      <c r="F31" s="24" t="s">
        <v>145</v>
      </c>
      <c r="G31" s="25">
        <f>1436.02</f>
        <v>1436.02</v>
      </c>
      <c r="H31" s="29">
        <v>45208</v>
      </c>
    </row>
    <row r="32" spans="1:8" ht="15.75" x14ac:dyDescent="0.25">
      <c r="A32" s="18" t="s">
        <v>185</v>
      </c>
      <c r="B32" s="19">
        <v>2690.91</v>
      </c>
      <c r="D32" s="34">
        <v>4893.18</v>
      </c>
      <c r="F32" s="22" t="s">
        <v>146</v>
      </c>
      <c r="G32" s="23">
        <f>200.14+2117.81+37233.09</f>
        <v>39551.039999999994</v>
      </c>
      <c r="H32" s="29">
        <v>45202</v>
      </c>
    </row>
    <row r="33" spans="1:8" ht="15.75" x14ac:dyDescent="0.25">
      <c r="A33" s="18" t="s">
        <v>171</v>
      </c>
      <c r="B33" s="19">
        <v>7078.33</v>
      </c>
      <c r="D33" s="34">
        <v>22620.51</v>
      </c>
      <c r="F33" s="24" t="s">
        <v>147</v>
      </c>
      <c r="G33" s="25">
        <f>22346.49</f>
        <v>22346.49</v>
      </c>
      <c r="H33" s="29">
        <v>45202</v>
      </c>
    </row>
    <row r="34" spans="1:8" ht="15.75" x14ac:dyDescent="0.25">
      <c r="A34" s="18" t="s">
        <v>187</v>
      </c>
      <c r="B34" s="19">
        <v>19619.580000000002</v>
      </c>
      <c r="D34" s="34">
        <v>32505.56</v>
      </c>
      <c r="F34" s="22" t="s">
        <v>148</v>
      </c>
      <c r="G34" s="23">
        <f>1229.34</f>
        <v>1229.3399999999999</v>
      </c>
      <c r="H34" s="29">
        <v>45208</v>
      </c>
    </row>
    <row r="35" spans="1:8" ht="15.75" x14ac:dyDescent="0.25">
      <c r="A35" s="18" t="s">
        <v>116</v>
      </c>
      <c r="B35" s="19"/>
      <c r="D35" s="34">
        <v>2394.64</v>
      </c>
      <c r="F35" s="24" t="s">
        <v>149</v>
      </c>
      <c r="G35" s="25">
        <f>5596.72</f>
        <v>5596.72</v>
      </c>
      <c r="H35" s="29">
        <v>45203</v>
      </c>
    </row>
    <row r="36" spans="1:8" ht="15.75" x14ac:dyDescent="0.25">
      <c r="A36" s="33" t="s">
        <v>0</v>
      </c>
      <c r="B36" s="34">
        <v>2787.52</v>
      </c>
      <c r="D36" s="34">
        <v>45469.89</v>
      </c>
      <c r="F36" s="22" t="s">
        <v>150</v>
      </c>
      <c r="G36" s="23">
        <f>3047+45603.28</f>
        <v>48650.28</v>
      </c>
      <c r="H36" s="29">
        <v>45202</v>
      </c>
    </row>
    <row r="37" spans="1:8" ht="15.75" x14ac:dyDescent="0.25">
      <c r="A37" s="33" t="s">
        <v>56</v>
      </c>
      <c r="B37" s="34"/>
      <c r="D37" s="34">
        <v>2928.7</v>
      </c>
      <c r="F37" s="24" t="s">
        <v>151</v>
      </c>
      <c r="G37" s="25">
        <f>2688.07+21030.99</f>
        <v>23719.06</v>
      </c>
      <c r="H37" s="29">
        <v>45201</v>
      </c>
    </row>
    <row r="38" spans="1:8" ht="15.75" x14ac:dyDescent="0.25">
      <c r="A38" s="33" t="s">
        <v>57</v>
      </c>
      <c r="B38" s="34"/>
      <c r="D38" s="34">
        <v>2275.9499999999998</v>
      </c>
      <c r="F38" s="22" t="s">
        <v>15</v>
      </c>
      <c r="G38" s="23">
        <v>6072.7</v>
      </c>
      <c r="H38" s="29">
        <v>45205</v>
      </c>
    </row>
    <row r="39" spans="1:8" ht="15.75" x14ac:dyDescent="0.25">
      <c r="A39" s="33" t="s">
        <v>57</v>
      </c>
      <c r="B39" s="34">
        <v>11199.56</v>
      </c>
      <c r="D39" s="34">
        <v>1157.98</v>
      </c>
      <c r="F39" s="24" t="s">
        <v>167</v>
      </c>
      <c r="G39" s="25">
        <v>180000</v>
      </c>
      <c r="H39" s="29">
        <v>45198</v>
      </c>
    </row>
    <row r="40" spans="1:8" ht="15.75" x14ac:dyDescent="0.25">
      <c r="A40" s="31" t="s">
        <v>4</v>
      </c>
      <c r="B40" s="32">
        <v>10949.43</v>
      </c>
      <c r="D40" s="34">
        <v>1687.86</v>
      </c>
      <c r="F40" s="24" t="s">
        <v>168</v>
      </c>
      <c r="G40" s="25">
        <v>155000</v>
      </c>
      <c r="H40" s="29"/>
    </row>
    <row r="41" spans="1:8" ht="15.75" x14ac:dyDescent="0.25">
      <c r="A41" s="18" t="s">
        <v>23</v>
      </c>
      <c r="B41" s="19">
        <v>1865.3</v>
      </c>
      <c r="D41" s="28">
        <f>SUM(D27:D40)</f>
        <v>141193.12000000002</v>
      </c>
      <c r="F41" s="22" t="s">
        <v>152</v>
      </c>
      <c r="G41" s="23">
        <f>2298.65+1257.98</f>
        <v>3556.63</v>
      </c>
      <c r="H41" s="29">
        <v>45202</v>
      </c>
    </row>
    <row r="42" spans="1:8" ht="15.75" x14ac:dyDescent="0.25">
      <c r="A42" s="18" t="s">
        <v>165</v>
      </c>
      <c r="B42" s="19">
        <v>10021.01</v>
      </c>
      <c r="C42">
        <v>6</v>
      </c>
      <c r="F42" s="24" t="s">
        <v>153</v>
      </c>
      <c r="G42" s="25">
        <v>1581.86</v>
      </c>
      <c r="H42" s="29">
        <v>45202</v>
      </c>
    </row>
    <row r="43" spans="1:8" ht="15.75" x14ac:dyDescent="0.25">
      <c r="A43" s="18" t="s">
        <v>30</v>
      </c>
      <c r="B43" s="19"/>
      <c r="D43" s="36">
        <v>37303.199999999997</v>
      </c>
      <c r="E43" s="38">
        <v>45203</v>
      </c>
      <c r="F43" s="22" t="s">
        <v>154</v>
      </c>
      <c r="G43" s="23">
        <f>88916.01</f>
        <v>88916.01</v>
      </c>
      <c r="H43" s="29">
        <v>45198</v>
      </c>
    </row>
    <row r="44" spans="1:8" ht="15.75" x14ac:dyDescent="0.25">
      <c r="A44" s="18" t="s">
        <v>55</v>
      </c>
      <c r="B44" s="19">
        <v>4848.46</v>
      </c>
      <c r="C44">
        <v>6</v>
      </c>
      <c r="D44" s="36">
        <v>10030.41</v>
      </c>
      <c r="F44" s="24" t="s">
        <v>155</v>
      </c>
      <c r="G44" s="25">
        <v>29297.93</v>
      </c>
      <c r="H44" s="29">
        <v>45198</v>
      </c>
    </row>
    <row r="45" spans="1:8" ht="15.75" x14ac:dyDescent="0.25">
      <c r="A45" s="18" t="s">
        <v>25</v>
      </c>
      <c r="B45" s="19"/>
      <c r="D45" s="36">
        <v>2972.31</v>
      </c>
      <c r="F45" s="22" t="s">
        <v>156</v>
      </c>
      <c r="G45" s="23">
        <f>3828.75+58385.69</f>
        <v>62214.44</v>
      </c>
      <c r="H45" s="29">
        <v>45198</v>
      </c>
    </row>
    <row r="46" spans="1:8" ht="15.75" x14ac:dyDescent="0.25">
      <c r="A46" s="18" t="s">
        <v>180</v>
      </c>
      <c r="B46" s="19">
        <v>23687.49</v>
      </c>
      <c r="D46" s="37">
        <v>27575.1</v>
      </c>
      <c r="F46" s="26" t="s">
        <v>157</v>
      </c>
      <c r="G46" s="25">
        <v>35602.86</v>
      </c>
      <c r="H46" s="29">
        <v>45198</v>
      </c>
    </row>
    <row r="47" spans="1:8" ht="15.75" x14ac:dyDescent="0.25">
      <c r="A47" s="31" t="s">
        <v>1</v>
      </c>
      <c r="B47" s="32">
        <v>19928.45</v>
      </c>
      <c r="D47" s="37">
        <v>1535.06</v>
      </c>
      <c r="F47" s="22" t="s">
        <v>109</v>
      </c>
      <c r="G47" s="23">
        <f>1970.68+14490.62</f>
        <v>16461.3</v>
      </c>
      <c r="H47" s="29">
        <v>45202</v>
      </c>
    </row>
    <row r="48" spans="1:8" ht="15.75" x14ac:dyDescent="0.25">
      <c r="A48" s="35" t="s">
        <v>197</v>
      </c>
      <c r="B48" s="36">
        <v>21529.61</v>
      </c>
      <c r="D48" s="36">
        <v>10490.48</v>
      </c>
      <c r="F48" s="24" t="s">
        <v>158</v>
      </c>
      <c r="G48" s="25">
        <f>5412.83</f>
        <v>5412.83</v>
      </c>
      <c r="H48" s="29">
        <v>45201</v>
      </c>
    </row>
    <row r="49" spans="1:8" ht="15.75" x14ac:dyDescent="0.25">
      <c r="A49" s="33" t="s">
        <v>170</v>
      </c>
      <c r="B49" s="34">
        <v>29206.81</v>
      </c>
      <c r="C49">
        <v>3</v>
      </c>
      <c r="D49" s="36">
        <v>4854.5200000000004</v>
      </c>
      <c r="F49" s="22" t="s">
        <v>159</v>
      </c>
      <c r="G49" s="23">
        <f>3482.29+24550.13+2926.91+1264.01</f>
        <v>32223.34</v>
      </c>
      <c r="H49" s="29">
        <v>45208</v>
      </c>
    </row>
    <row r="50" spans="1:8" ht="18.75" x14ac:dyDescent="0.3">
      <c r="A50" s="33" t="s">
        <v>172</v>
      </c>
      <c r="B50" s="34">
        <v>28256.57</v>
      </c>
      <c r="C50">
        <v>6</v>
      </c>
      <c r="D50" s="36">
        <v>3190.23</v>
      </c>
      <c r="E50">
        <v>1866.28</v>
      </c>
      <c r="G50" s="27">
        <f>SUM(G2:G49)</f>
        <v>1463874.9800000004</v>
      </c>
    </row>
    <row r="51" spans="1:8" ht="15.75" x14ac:dyDescent="0.25">
      <c r="A51" s="33" t="s">
        <v>173</v>
      </c>
      <c r="B51" s="34">
        <v>2079.54</v>
      </c>
      <c r="D51" s="36">
        <v>11815.7</v>
      </c>
    </row>
    <row r="52" spans="1:8" ht="15.75" x14ac:dyDescent="0.25">
      <c r="A52" s="33" t="s">
        <v>70</v>
      </c>
      <c r="B52" s="34">
        <v>4893.18</v>
      </c>
      <c r="D52" s="36">
        <v>6497.54</v>
      </c>
    </row>
    <row r="53" spans="1:8" ht="15.75" x14ac:dyDescent="0.25">
      <c r="A53" s="35" t="s">
        <v>39</v>
      </c>
      <c r="B53" s="36">
        <v>4932.3</v>
      </c>
      <c r="D53" s="36">
        <v>1787.08</v>
      </c>
    </row>
    <row r="54" spans="1:8" ht="15.75" x14ac:dyDescent="0.25">
      <c r="A54" s="31" t="s">
        <v>71</v>
      </c>
      <c r="B54" s="32">
        <v>25196.62</v>
      </c>
      <c r="D54" s="36">
        <v>17257.11</v>
      </c>
    </row>
    <row r="55" spans="1:8" ht="15.75" x14ac:dyDescent="0.25">
      <c r="A55" s="18" t="s">
        <v>9</v>
      </c>
      <c r="B55" s="19">
        <v>1960.78</v>
      </c>
      <c r="D55" s="36">
        <v>9964.5499999999993</v>
      </c>
    </row>
    <row r="56" spans="1:8" ht="15.75" x14ac:dyDescent="0.25">
      <c r="A56" s="18" t="s">
        <v>8</v>
      </c>
      <c r="B56" s="19">
        <v>759.52</v>
      </c>
      <c r="D56" s="36">
        <v>11911.03</v>
      </c>
    </row>
    <row r="57" spans="1:8" ht="15.75" x14ac:dyDescent="0.25">
      <c r="A57" s="18" t="s">
        <v>44</v>
      </c>
      <c r="B57" s="19"/>
      <c r="D57" s="36">
        <v>3313.62</v>
      </c>
    </row>
    <row r="58" spans="1:8" ht="15.75" x14ac:dyDescent="0.25">
      <c r="A58" s="18" t="s">
        <v>7</v>
      </c>
      <c r="B58" s="19">
        <v>1327.34</v>
      </c>
      <c r="D58" s="36">
        <v>21529.61</v>
      </c>
    </row>
    <row r="59" spans="1:8" ht="15.75" x14ac:dyDescent="0.25">
      <c r="A59" s="18" t="s">
        <v>195</v>
      </c>
      <c r="B59" s="19">
        <v>48860.37</v>
      </c>
      <c r="D59" s="36">
        <v>4932.3</v>
      </c>
    </row>
    <row r="60" spans="1:8" ht="15.75" x14ac:dyDescent="0.25">
      <c r="A60" s="18" t="s">
        <v>188</v>
      </c>
      <c r="B60" s="19">
        <v>1436.02</v>
      </c>
      <c r="D60" s="36">
        <v>4175.28</v>
      </c>
    </row>
    <row r="61" spans="1:8" ht="15.75" x14ac:dyDescent="0.25">
      <c r="A61" s="33" t="s">
        <v>189</v>
      </c>
      <c r="B61" s="34">
        <v>22620.51</v>
      </c>
      <c r="D61" s="36">
        <f>SUM(D43:D60)</f>
        <v>191135.12999999998</v>
      </c>
    </row>
    <row r="62" spans="1:8" ht="15.75" x14ac:dyDescent="0.25">
      <c r="A62" s="33" t="s">
        <v>186</v>
      </c>
      <c r="B62" s="34">
        <v>4475.0200000000004</v>
      </c>
    </row>
    <row r="63" spans="1:8" ht="15.75" x14ac:dyDescent="0.25">
      <c r="A63" s="33" t="s">
        <v>160</v>
      </c>
      <c r="B63" s="34">
        <v>32609.56</v>
      </c>
    </row>
    <row r="64" spans="1:8" ht="15.75" x14ac:dyDescent="0.25">
      <c r="A64" s="33" t="s">
        <v>74</v>
      </c>
      <c r="B64" s="34">
        <v>2394.64</v>
      </c>
    </row>
    <row r="65" spans="1:3" ht="15.75" x14ac:dyDescent="0.25">
      <c r="A65" s="18" t="s">
        <v>161</v>
      </c>
      <c r="B65" s="19">
        <v>1214.6300000000001</v>
      </c>
    </row>
    <row r="66" spans="1:3" ht="15.75" x14ac:dyDescent="0.25">
      <c r="A66" s="18" t="s">
        <v>182</v>
      </c>
      <c r="B66" s="19">
        <v>11708.75</v>
      </c>
    </row>
    <row r="67" spans="1:3" ht="15.75" x14ac:dyDescent="0.25">
      <c r="A67" s="18" t="s">
        <v>164</v>
      </c>
      <c r="B67" s="19">
        <v>5780.79</v>
      </c>
    </row>
    <row r="68" spans="1:3" ht="15.75" x14ac:dyDescent="0.25">
      <c r="A68" s="35" t="s">
        <v>2</v>
      </c>
      <c r="B68" s="36">
        <v>4175.28</v>
      </c>
    </row>
    <row r="69" spans="1:3" ht="15.75" x14ac:dyDescent="0.25">
      <c r="A69" s="33" t="s">
        <v>193</v>
      </c>
      <c r="B69" s="34">
        <v>45556.26</v>
      </c>
    </row>
    <row r="70" spans="1:3" ht="15.75" x14ac:dyDescent="0.25">
      <c r="A70" s="33" t="s">
        <v>174</v>
      </c>
      <c r="B70" s="34">
        <v>2928.7</v>
      </c>
    </row>
    <row r="71" spans="1:3" ht="15.75" x14ac:dyDescent="0.25">
      <c r="A71" s="31" t="s">
        <v>54</v>
      </c>
      <c r="B71" s="32">
        <v>23841.86</v>
      </c>
    </row>
    <row r="72" spans="1:3" ht="15.75" x14ac:dyDescent="0.25">
      <c r="A72" s="31" t="s">
        <v>21</v>
      </c>
      <c r="B72" s="32">
        <v>0</v>
      </c>
    </row>
    <row r="73" spans="1:3" ht="15.75" x14ac:dyDescent="0.25">
      <c r="A73" s="31" t="s">
        <v>20</v>
      </c>
      <c r="B73" s="32"/>
    </row>
    <row r="74" spans="1:3" ht="15.75" x14ac:dyDescent="0.25">
      <c r="A74" s="31" t="s">
        <v>19</v>
      </c>
      <c r="B74" s="32"/>
    </row>
    <row r="75" spans="1:3" ht="15.75" x14ac:dyDescent="0.25">
      <c r="A75" s="18" t="s">
        <v>184</v>
      </c>
      <c r="B75" s="19">
        <v>6178.82</v>
      </c>
      <c r="C75">
        <v>6</v>
      </c>
    </row>
    <row r="76" spans="1:3" ht="15.75" x14ac:dyDescent="0.25">
      <c r="A76" s="18" t="s">
        <v>12</v>
      </c>
      <c r="B76" s="19"/>
    </row>
    <row r="77" spans="1:3" ht="15.75" x14ac:dyDescent="0.25">
      <c r="A77" s="33" t="s">
        <v>190</v>
      </c>
      <c r="B77" s="34">
        <v>2258.2800000000002</v>
      </c>
    </row>
    <row r="78" spans="1:3" ht="15.75" x14ac:dyDescent="0.25">
      <c r="A78" s="33" t="s">
        <v>192</v>
      </c>
      <c r="B78" s="34">
        <v>1157.98</v>
      </c>
    </row>
    <row r="79" spans="1:3" ht="15.75" x14ac:dyDescent="0.25">
      <c r="A79" s="33" t="s">
        <v>183</v>
      </c>
      <c r="B79" s="34">
        <v>1276.9000000000001</v>
      </c>
    </row>
    <row r="80" spans="1:3" ht="15.75" x14ac:dyDescent="0.25">
      <c r="A80" s="33" t="s">
        <v>11</v>
      </c>
      <c r="B80" s="34">
        <v>1687.86</v>
      </c>
    </row>
    <row r="81" spans="1:4" ht="15.75" x14ac:dyDescent="0.25">
      <c r="A81" s="7" t="s">
        <v>177</v>
      </c>
      <c r="B81" s="8">
        <v>86197.4</v>
      </c>
      <c r="C81" s="29"/>
    </row>
    <row r="82" spans="1:4" ht="15.75" x14ac:dyDescent="0.25">
      <c r="A82" s="7" t="s">
        <v>198</v>
      </c>
      <c r="B82" s="8">
        <v>60268.93</v>
      </c>
    </row>
    <row r="83" spans="1:4" ht="15.75" x14ac:dyDescent="0.25">
      <c r="A83" s="7" t="s">
        <v>200</v>
      </c>
      <c r="B83" s="8">
        <v>27771.1</v>
      </c>
      <c r="D83" s="2"/>
    </row>
    <row r="84" spans="1:4" ht="15.75" x14ac:dyDescent="0.25">
      <c r="A84" s="7" t="s">
        <v>79</v>
      </c>
      <c r="B84" s="8">
        <v>36313.26</v>
      </c>
      <c r="D84" s="2"/>
    </row>
    <row r="85" spans="1:4" ht="15.75" x14ac:dyDescent="0.25">
      <c r="A85" s="18" t="s">
        <v>169</v>
      </c>
      <c r="B85" s="19">
        <v>0</v>
      </c>
      <c r="D85" s="2"/>
    </row>
    <row r="86" spans="1:4" ht="15.75" x14ac:dyDescent="0.25">
      <c r="A86" s="18" t="s">
        <v>203</v>
      </c>
      <c r="B86" s="19">
        <v>761.97</v>
      </c>
      <c r="D86" s="2"/>
    </row>
    <row r="87" spans="1:4" ht="15.75" x14ac:dyDescent="0.25">
      <c r="A87" s="31" t="s">
        <v>24</v>
      </c>
      <c r="B87" s="32">
        <v>5610.63</v>
      </c>
    </row>
    <row r="88" spans="1:4" ht="15.75" x14ac:dyDescent="0.25">
      <c r="A88" s="18" t="s">
        <v>110</v>
      </c>
      <c r="B88" s="19"/>
    </row>
    <row r="89" spans="1:4" ht="15.75" x14ac:dyDescent="0.25">
      <c r="A89" s="18" t="s">
        <v>111</v>
      </c>
      <c r="B89" s="19"/>
    </row>
    <row r="90" spans="1:4" ht="15.75" x14ac:dyDescent="0.25">
      <c r="A90" s="4" t="s">
        <v>114</v>
      </c>
      <c r="B90" s="6">
        <v>0</v>
      </c>
    </row>
    <row r="91" spans="1:4" ht="15.75" x14ac:dyDescent="0.25">
      <c r="A91" s="18" t="s">
        <v>114</v>
      </c>
      <c r="B91" s="28">
        <f>SUM(B2:B89)</f>
        <v>980317.67000000016</v>
      </c>
    </row>
  </sheetData>
  <sortState xmlns:xlrd2="http://schemas.microsoft.com/office/spreadsheetml/2017/richdata2" ref="A2:B89">
    <sortCondition ref="A2:A89"/>
  </sortState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EC492-D1A3-4B48-90A2-C99F3F88A8CE}">
  <dimension ref="A1:H87"/>
  <sheetViews>
    <sheetView tabSelected="1" topLeftCell="A30" workbookViewId="0">
      <selection activeCell="A42" sqref="A42"/>
    </sheetView>
  </sheetViews>
  <sheetFormatPr defaultRowHeight="15" x14ac:dyDescent="0.25"/>
  <cols>
    <col min="1" max="1" width="56.28515625" customWidth="1"/>
    <col min="2" max="2" width="18" customWidth="1"/>
    <col min="4" max="4" width="16.42578125" customWidth="1"/>
    <col min="6" max="6" width="23" customWidth="1"/>
    <col min="7" max="7" width="19.5703125" customWidth="1"/>
  </cols>
  <sheetData>
    <row r="1" spans="1:8" ht="18.75" x14ac:dyDescent="0.4">
      <c r="A1" s="3" t="s">
        <v>205</v>
      </c>
      <c r="B1" s="1" t="s">
        <v>16</v>
      </c>
    </row>
    <row r="2" spans="1:8" ht="15.75" x14ac:dyDescent="0.25">
      <c r="A2" s="35" t="s">
        <v>225</v>
      </c>
      <c r="B2" s="36">
        <v>46762.38</v>
      </c>
      <c r="C2" t="s">
        <v>228</v>
      </c>
      <c r="F2" s="22"/>
      <c r="G2" s="23"/>
      <c r="H2" s="43"/>
    </row>
    <row r="3" spans="1:8" ht="15.75" x14ac:dyDescent="0.25">
      <c r="A3" s="35" t="s">
        <v>214</v>
      </c>
      <c r="B3" s="36">
        <v>12895.49</v>
      </c>
      <c r="C3" t="s">
        <v>228</v>
      </c>
      <c r="F3" s="24"/>
      <c r="G3" s="25"/>
      <c r="H3" s="29"/>
    </row>
    <row r="4" spans="1:8" ht="15.75" x14ac:dyDescent="0.25">
      <c r="A4" s="35" t="s">
        <v>209</v>
      </c>
      <c r="B4" s="37">
        <v>24647.81</v>
      </c>
      <c r="C4" t="s">
        <v>228</v>
      </c>
      <c r="F4" s="24"/>
      <c r="G4" s="25"/>
      <c r="H4" s="29"/>
    </row>
    <row r="5" spans="1:8" ht="15.75" x14ac:dyDescent="0.25">
      <c r="A5" s="35" t="s">
        <v>206</v>
      </c>
      <c r="B5" s="37">
        <v>1290.21</v>
      </c>
      <c r="C5" t="s">
        <v>231</v>
      </c>
      <c r="F5" s="22"/>
      <c r="G5" s="23"/>
      <c r="H5" s="29"/>
    </row>
    <row r="6" spans="1:8" ht="15.75" x14ac:dyDescent="0.25">
      <c r="A6" s="31" t="s">
        <v>22</v>
      </c>
      <c r="B6" s="32">
        <v>7863.46</v>
      </c>
      <c r="C6" s="29" t="s">
        <v>231</v>
      </c>
      <c r="F6" s="24"/>
      <c r="G6" s="25"/>
      <c r="H6" s="29"/>
    </row>
    <row r="7" spans="1:8" ht="15.75" x14ac:dyDescent="0.25">
      <c r="A7" s="18" t="s">
        <v>230</v>
      </c>
      <c r="B7" s="19">
        <v>712</v>
      </c>
      <c r="C7" t="s">
        <v>228</v>
      </c>
      <c r="F7" s="22"/>
      <c r="G7" s="23"/>
      <c r="H7" s="29"/>
    </row>
    <row r="8" spans="1:8" ht="15.75" x14ac:dyDescent="0.25">
      <c r="A8" s="18" t="s">
        <v>175</v>
      </c>
      <c r="B8" s="19">
        <v>752.67</v>
      </c>
      <c r="C8" t="s">
        <v>231</v>
      </c>
      <c r="F8" s="24"/>
      <c r="G8" s="25"/>
      <c r="H8" s="29"/>
    </row>
    <row r="9" spans="1:8" ht="15.75" x14ac:dyDescent="0.25">
      <c r="A9" s="18" t="s">
        <v>191</v>
      </c>
      <c r="B9" s="19">
        <v>927.77</v>
      </c>
      <c r="C9" t="s">
        <v>228</v>
      </c>
      <c r="D9" s="39"/>
      <c r="F9" s="24"/>
      <c r="G9" s="25"/>
      <c r="H9" s="29"/>
    </row>
    <row r="10" spans="1:8" ht="15.75" x14ac:dyDescent="0.25">
      <c r="A10" s="18" t="s">
        <v>208</v>
      </c>
      <c r="B10" s="19">
        <v>2963.52</v>
      </c>
      <c r="C10" t="s">
        <v>228</v>
      </c>
      <c r="D10" s="28"/>
      <c r="F10" s="22"/>
      <c r="G10" s="23"/>
      <c r="H10" s="29"/>
    </row>
    <row r="11" spans="1:8" ht="15.75" x14ac:dyDescent="0.25">
      <c r="A11" s="18" t="s">
        <v>207</v>
      </c>
      <c r="B11" s="19">
        <v>6017.01</v>
      </c>
      <c r="C11" t="s">
        <v>231</v>
      </c>
      <c r="D11" s="39"/>
      <c r="F11" s="24"/>
      <c r="G11" s="25"/>
      <c r="H11" s="29"/>
    </row>
    <row r="12" spans="1:8" ht="15.75" x14ac:dyDescent="0.25">
      <c r="A12" s="33" t="s">
        <v>6</v>
      </c>
      <c r="B12" s="34">
        <v>6774.45</v>
      </c>
      <c r="C12" t="s">
        <v>228</v>
      </c>
      <c r="F12" s="22"/>
      <c r="G12" s="23"/>
      <c r="H12" s="29"/>
    </row>
    <row r="13" spans="1:8" ht="15.75" x14ac:dyDescent="0.25">
      <c r="A13" s="18" t="s">
        <v>163</v>
      </c>
      <c r="B13" s="19">
        <v>1395.14</v>
      </c>
      <c r="C13" t="s">
        <v>231</v>
      </c>
      <c r="D13" s="40"/>
      <c r="F13" s="24"/>
      <c r="G13" s="25"/>
      <c r="H13" s="29"/>
    </row>
    <row r="14" spans="1:8" ht="15.75" x14ac:dyDescent="0.25">
      <c r="A14" s="18" t="s">
        <v>210</v>
      </c>
      <c r="B14" s="21" t="s">
        <v>226</v>
      </c>
      <c r="C14" t="s">
        <v>228</v>
      </c>
      <c r="D14" s="39"/>
      <c r="E14" s="29"/>
      <c r="F14" s="22"/>
      <c r="G14" s="23"/>
      <c r="H14" s="29"/>
    </row>
    <row r="15" spans="1:8" ht="15.75" x14ac:dyDescent="0.25">
      <c r="A15" s="31" t="s">
        <v>5</v>
      </c>
      <c r="B15" s="32">
        <v>3097.88</v>
      </c>
      <c r="C15" t="s">
        <v>231</v>
      </c>
      <c r="D15" s="39"/>
      <c r="F15" s="24"/>
      <c r="G15" s="25"/>
      <c r="H15" s="29"/>
    </row>
    <row r="16" spans="1:8" ht="15.75" x14ac:dyDescent="0.25">
      <c r="A16" s="18" t="s">
        <v>13</v>
      </c>
      <c r="B16" s="19">
        <v>578.79999999999995</v>
      </c>
      <c r="C16" t="s">
        <v>231</v>
      </c>
      <c r="D16" s="39"/>
      <c r="F16" s="22"/>
      <c r="G16" s="23"/>
      <c r="H16" s="29"/>
    </row>
    <row r="17" spans="1:8" ht="15.75" x14ac:dyDescent="0.25">
      <c r="A17" s="35" t="s">
        <v>202</v>
      </c>
      <c r="B17" s="36">
        <v>11290.35</v>
      </c>
      <c r="C17" t="s">
        <v>231</v>
      </c>
      <c r="D17" s="39"/>
      <c r="F17" s="22"/>
      <c r="G17" s="23"/>
      <c r="H17" s="29"/>
    </row>
    <row r="18" spans="1:8" ht="15.75" x14ac:dyDescent="0.25">
      <c r="A18" s="35" t="s">
        <v>211</v>
      </c>
      <c r="B18" s="36">
        <v>4499.6000000000004</v>
      </c>
      <c r="C18" t="s">
        <v>231</v>
      </c>
      <c r="D18" s="39"/>
      <c r="F18" s="24"/>
      <c r="G18" s="25"/>
      <c r="H18" s="29"/>
    </row>
    <row r="19" spans="1:8" ht="15.75" x14ac:dyDescent="0.25">
      <c r="A19" s="35" t="s">
        <v>48</v>
      </c>
      <c r="B19" s="36">
        <v>3637.22</v>
      </c>
      <c r="C19" t="s">
        <v>231</v>
      </c>
      <c r="D19" s="39"/>
      <c r="F19" s="22"/>
      <c r="G19" s="23"/>
      <c r="H19" s="29"/>
    </row>
    <row r="20" spans="1:8" ht="15.75" x14ac:dyDescent="0.25">
      <c r="A20" s="35" t="s">
        <v>50</v>
      </c>
      <c r="B20" s="36">
        <v>10693.76</v>
      </c>
      <c r="C20" t="s">
        <v>228</v>
      </c>
      <c r="D20" s="41"/>
      <c r="F20" s="24">
        <v>10693.76</v>
      </c>
      <c r="G20" s="25"/>
      <c r="H20" s="29"/>
    </row>
    <row r="21" spans="1:8" ht="15.75" x14ac:dyDescent="0.25">
      <c r="A21" s="35" t="s">
        <v>51</v>
      </c>
      <c r="B21" s="36">
        <v>5213.8500000000004</v>
      </c>
      <c r="C21" t="s">
        <v>228</v>
      </c>
      <c r="D21" s="40"/>
      <c r="F21" s="22"/>
      <c r="G21" s="23"/>
      <c r="H21" s="29"/>
    </row>
    <row r="22" spans="1:8" ht="15.75" x14ac:dyDescent="0.25">
      <c r="A22" s="35" t="s">
        <v>47</v>
      </c>
      <c r="B22" s="36">
        <v>17227.93</v>
      </c>
      <c r="C22" t="s">
        <v>231</v>
      </c>
      <c r="D22" s="39"/>
      <c r="E22" s="29"/>
      <c r="F22" s="24"/>
      <c r="G22" s="25"/>
      <c r="H22" s="29"/>
    </row>
    <row r="23" spans="1:8" ht="15.75" x14ac:dyDescent="0.25">
      <c r="A23" s="35" t="s">
        <v>221</v>
      </c>
      <c r="B23" s="36">
        <v>3550.47</v>
      </c>
      <c r="C23" t="s">
        <v>228</v>
      </c>
      <c r="D23" s="39"/>
      <c r="F23" s="22"/>
      <c r="G23" s="23"/>
      <c r="H23" s="29"/>
    </row>
    <row r="24" spans="1:8" ht="15.75" x14ac:dyDescent="0.25">
      <c r="A24" s="35" t="s">
        <v>52</v>
      </c>
      <c r="B24" s="36">
        <v>12319.42</v>
      </c>
      <c r="C24" t="s">
        <v>228</v>
      </c>
      <c r="D24" s="39"/>
      <c r="F24" s="24">
        <v>12319.42</v>
      </c>
      <c r="G24" s="25"/>
      <c r="H24" s="30"/>
    </row>
    <row r="25" spans="1:8" ht="15.75" x14ac:dyDescent="0.25">
      <c r="A25" s="35" t="s">
        <v>53</v>
      </c>
      <c r="B25" s="36">
        <v>7715.59</v>
      </c>
      <c r="C25" t="s">
        <v>228</v>
      </c>
      <c r="D25" s="39"/>
      <c r="F25" s="22"/>
      <c r="G25" s="23"/>
      <c r="H25" s="29"/>
    </row>
    <row r="26" spans="1:8" ht="15.75" x14ac:dyDescent="0.25">
      <c r="A26" s="35" t="s">
        <v>63</v>
      </c>
      <c r="B26" s="36">
        <v>4755.0200000000004</v>
      </c>
      <c r="C26" t="s">
        <v>228</v>
      </c>
      <c r="D26" s="39"/>
      <c r="F26" s="24"/>
      <c r="G26" s="25"/>
      <c r="H26" s="29"/>
    </row>
    <row r="27" spans="1:8" ht="15.75" x14ac:dyDescent="0.25">
      <c r="A27" s="18" t="s">
        <v>185</v>
      </c>
      <c r="B27" s="19">
        <v>2730.53</v>
      </c>
      <c r="D27" s="39"/>
      <c r="F27" s="22"/>
      <c r="G27" s="23"/>
      <c r="H27" s="29"/>
    </row>
    <row r="28" spans="1:8" ht="15.75" x14ac:dyDescent="0.25">
      <c r="A28" s="18" t="s">
        <v>171</v>
      </c>
      <c r="B28" s="19">
        <v>8036.74</v>
      </c>
      <c r="D28" s="39"/>
      <c r="F28" s="24"/>
      <c r="G28" s="25"/>
      <c r="H28" s="29"/>
    </row>
    <row r="29" spans="1:8" ht="15.75" x14ac:dyDescent="0.25">
      <c r="A29" s="18" t="s">
        <v>212</v>
      </c>
      <c r="B29" s="19"/>
      <c r="D29" s="39"/>
      <c r="F29" s="22"/>
      <c r="G29" s="23"/>
      <c r="H29" s="29"/>
    </row>
    <row r="30" spans="1:8" ht="15.75" x14ac:dyDescent="0.25">
      <c r="A30" s="18" t="s">
        <v>116</v>
      </c>
      <c r="B30" s="19">
        <v>3084.12</v>
      </c>
      <c r="C30" t="s">
        <v>231</v>
      </c>
      <c r="D30" s="39"/>
      <c r="F30" s="24"/>
      <c r="G30" s="25"/>
      <c r="H30" s="29"/>
    </row>
    <row r="31" spans="1:8" ht="15.75" x14ac:dyDescent="0.25">
      <c r="A31" s="18" t="s">
        <v>227</v>
      </c>
      <c r="B31" s="19">
        <v>120953.85</v>
      </c>
      <c r="C31" t="s">
        <v>228</v>
      </c>
      <c r="D31" s="39"/>
      <c r="F31" s="24"/>
      <c r="G31" s="25"/>
      <c r="H31" s="29"/>
    </row>
    <row r="32" spans="1:8" ht="15.75" x14ac:dyDescent="0.25">
      <c r="A32" s="18" t="s">
        <v>229</v>
      </c>
      <c r="B32" s="19">
        <v>9811.84</v>
      </c>
      <c r="C32" t="s">
        <v>228</v>
      </c>
      <c r="D32" s="39"/>
      <c r="F32" s="24"/>
      <c r="G32" s="25"/>
      <c r="H32" s="29"/>
    </row>
    <row r="33" spans="1:8" ht="15.75" x14ac:dyDescent="0.25">
      <c r="A33" s="33" t="s">
        <v>0</v>
      </c>
      <c r="B33" s="34"/>
      <c r="D33" s="39"/>
      <c r="F33" s="22"/>
      <c r="G33" s="23"/>
      <c r="H33" s="29"/>
    </row>
    <row r="34" spans="1:8" ht="15.75" x14ac:dyDescent="0.25">
      <c r="A34" s="33" t="s">
        <v>56</v>
      </c>
      <c r="B34" s="34">
        <v>10891.29</v>
      </c>
      <c r="C34" t="s">
        <v>231</v>
      </c>
      <c r="D34" s="39"/>
      <c r="F34" s="24"/>
      <c r="G34" s="25"/>
      <c r="H34" s="29"/>
    </row>
    <row r="35" spans="1:8" ht="15.75" x14ac:dyDescent="0.25">
      <c r="A35" s="33" t="s">
        <v>57</v>
      </c>
      <c r="B35" s="34"/>
      <c r="D35" s="39"/>
      <c r="F35" s="22"/>
      <c r="G35" s="23"/>
      <c r="H35" s="29"/>
    </row>
    <row r="36" spans="1:8" ht="15.75" x14ac:dyDescent="0.25">
      <c r="A36" s="33" t="s">
        <v>57</v>
      </c>
      <c r="B36" s="34"/>
      <c r="D36" s="39"/>
      <c r="F36" s="24"/>
      <c r="G36" s="25"/>
      <c r="H36" s="29"/>
    </row>
    <row r="37" spans="1:8" ht="15.75" x14ac:dyDescent="0.25">
      <c r="A37" s="31" t="s">
        <v>4</v>
      </c>
      <c r="B37" s="32">
        <v>11110.83</v>
      </c>
      <c r="C37" t="s">
        <v>231</v>
      </c>
      <c r="D37" s="39"/>
      <c r="F37" s="24"/>
      <c r="G37" s="25"/>
      <c r="H37" s="29"/>
    </row>
    <row r="38" spans="1:8" ht="15.75" x14ac:dyDescent="0.25">
      <c r="A38" s="18" t="s">
        <v>23</v>
      </c>
      <c r="B38" s="19"/>
      <c r="D38" s="41"/>
      <c r="F38" s="22"/>
      <c r="G38" s="23"/>
      <c r="H38" s="29"/>
    </row>
    <row r="39" spans="1:8" ht="15.75" x14ac:dyDescent="0.25">
      <c r="A39" s="18" t="s">
        <v>165</v>
      </c>
      <c r="B39" s="19">
        <v>26929.06</v>
      </c>
      <c r="D39" s="40"/>
      <c r="F39" s="24"/>
      <c r="G39" s="25"/>
      <c r="H39" s="29"/>
    </row>
    <row r="40" spans="1:8" ht="15.75" x14ac:dyDescent="0.25">
      <c r="A40" s="18" t="s">
        <v>30</v>
      </c>
      <c r="B40" s="19"/>
      <c r="D40" s="39"/>
      <c r="E40" s="38"/>
      <c r="F40" s="22"/>
      <c r="G40" s="23"/>
      <c r="H40" s="29"/>
    </row>
    <row r="41" spans="1:8" ht="15.75" x14ac:dyDescent="0.25">
      <c r="A41" s="18" t="s">
        <v>55</v>
      </c>
      <c r="B41" s="19">
        <v>3586.45</v>
      </c>
      <c r="D41" s="39"/>
      <c r="F41" s="24"/>
      <c r="G41" s="25"/>
      <c r="H41" s="29"/>
    </row>
    <row r="42" spans="1:8" ht="15.75" x14ac:dyDescent="0.25">
      <c r="A42" s="18" t="s">
        <v>25</v>
      </c>
      <c r="B42" s="19"/>
      <c r="D42" s="39"/>
      <c r="F42" s="22"/>
      <c r="G42" s="23"/>
      <c r="H42" s="29"/>
    </row>
    <row r="43" spans="1:8" ht="15.75" x14ac:dyDescent="0.25">
      <c r="A43" s="18" t="s">
        <v>180</v>
      </c>
      <c r="B43" s="19">
        <v>6569.88</v>
      </c>
      <c r="C43" t="s">
        <v>231</v>
      </c>
      <c r="D43" s="42"/>
      <c r="F43" s="26"/>
      <c r="G43" s="25"/>
      <c r="H43" s="29"/>
    </row>
    <row r="44" spans="1:8" ht="15.75" x14ac:dyDescent="0.25">
      <c r="A44" s="31" t="s">
        <v>222</v>
      </c>
      <c r="B44" s="32">
        <v>26190.15</v>
      </c>
      <c r="C44">
        <v>23974.720000000001</v>
      </c>
      <c r="D44" s="42"/>
      <c r="F44" s="22"/>
      <c r="G44" s="23"/>
      <c r="H44" s="29"/>
    </row>
    <row r="45" spans="1:8" ht="15.75" x14ac:dyDescent="0.25">
      <c r="A45" s="35" t="s">
        <v>197</v>
      </c>
      <c r="B45" s="36">
        <v>18775.39</v>
      </c>
      <c r="C45" t="s">
        <v>228</v>
      </c>
      <c r="D45" s="39"/>
      <c r="F45" s="24"/>
      <c r="G45" s="25"/>
      <c r="H45" s="29"/>
    </row>
    <row r="46" spans="1:8" ht="15.75" x14ac:dyDescent="0.25">
      <c r="A46" s="33" t="s">
        <v>170</v>
      </c>
      <c r="B46" s="34">
        <v>27796.78</v>
      </c>
      <c r="C46" t="s">
        <v>228</v>
      </c>
      <c r="D46" s="39"/>
      <c r="F46" s="22"/>
      <c r="G46" s="23"/>
      <c r="H46" s="29"/>
    </row>
    <row r="47" spans="1:8" ht="18.75" x14ac:dyDescent="0.3">
      <c r="A47" s="33" t="s">
        <v>213</v>
      </c>
      <c r="B47" s="34">
        <v>60861.120000000003</v>
      </c>
      <c r="C47" t="s">
        <v>223</v>
      </c>
      <c r="D47" s="39"/>
      <c r="G47" s="27"/>
    </row>
    <row r="48" spans="1:8" ht="15.75" x14ac:dyDescent="0.25">
      <c r="A48" s="33" t="s">
        <v>173</v>
      </c>
      <c r="B48" s="34"/>
      <c r="D48" s="39"/>
    </row>
    <row r="49" spans="1:4" ht="15.75" x14ac:dyDescent="0.25">
      <c r="A49" s="33" t="s">
        <v>70</v>
      </c>
      <c r="B49" s="34">
        <v>4893.91</v>
      </c>
      <c r="C49" t="s">
        <v>231</v>
      </c>
      <c r="D49" s="39"/>
    </row>
    <row r="50" spans="1:4" ht="15.75" x14ac:dyDescent="0.25">
      <c r="A50" s="35" t="s">
        <v>39</v>
      </c>
      <c r="B50" s="36"/>
      <c r="D50" s="39"/>
    </row>
    <row r="51" spans="1:4" ht="15.75" x14ac:dyDescent="0.25">
      <c r="A51" s="31" t="s">
        <v>71</v>
      </c>
      <c r="B51" s="32">
        <v>26907.69</v>
      </c>
      <c r="D51" s="39"/>
    </row>
    <row r="52" spans="1:4" ht="15.75" x14ac:dyDescent="0.25">
      <c r="A52" s="18" t="s">
        <v>8</v>
      </c>
      <c r="B52" s="19">
        <v>2980.32</v>
      </c>
      <c r="C52" t="s">
        <v>231</v>
      </c>
      <c r="D52" s="39"/>
    </row>
    <row r="53" spans="1:4" ht="15.75" x14ac:dyDescent="0.25">
      <c r="A53" s="18" t="s">
        <v>44</v>
      </c>
      <c r="B53" s="19"/>
      <c r="D53" s="39"/>
    </row>
    <row r="54" spans="1:4" ht="15.75" x14ac:dyDescent="0.25">
      <c r="A54" s="18" t="s">
        <v>7</v>
      </c>
      <c r="B54" s="19">
        <v>1327.34</v>
      </c>
      <c r="C54" t="s">
        <v>228</v>
      </c>
      <c r="D54" s="39"/>
    </row>
    <row r="55" spans="1:4" ht="15.75" x14ac:dyDescent="0.25">
      <c r="A55" s="18" t="s">
        <v>195</v>
      </c>
      <c r="B55" s="19"/>
      <c r="D55" s="39"/>
    </row>
    <row r="56" spans="1:4" ht="15.75" x14ac:dyDescent="0.25">
      <c r="A56" s="18" t="s">
        <v>220</v>
      </c>
      <c r="B56" s="19">
        <v>3131.26</v>
      </c>
      <c r="C56" t="s">
        <v>231</v>
      </c>
      <c r="D56" s="39"/>
    </row>
    <row r="57" spans="1:4" ht="15.75" x14ac:dyDescent="0.25">
      <c r="A57" s="33" t="s">
        <v>189</v>
      </c>
      <c r="B57" s="34">
        <v>24853.75</v>
      </c>
      <c r="C57" t="s">
        <v>228</v>
      </c>
      <c r="D57" s="39"/>
    </row>
    <row r="58" spans="1:4" ht="15.75" x14ac:dyDescent="0.25">
      <c r="A58" s="33" t="s">
        <v>186</v>
      </c>
      <c r="B58" s="34">
        <v>234.96</v>
      </c>
      <c r="C58">
        <v>30931.63</v>
      </c>
      <c r="D58" s="40"/>
    </row>
    <row r="59" spans="1:4" ht="15.75" x14ac:dyDescent="0.25">
      <c r="A59" s="33" t="s">
        <v>160</v>
      </c>
      <c r="B59" s="34"/>
      <c r="D59" s="40"/>
    </row>
    <row r="60" spans="1:4" ht="15.75" x14ac:dyDescent="0.25">
      <c r="A60" s="33" t="s">
        <v>74</v>
      </c>
      <c r="B60" s="34"/>
      <c r="D60" s="40"/>
    </row>
    <row r="61" spans="1:4" ht="15.75" x14ac:dyDescent="0.25">
      <c r="A61" s="18" t="s">
        <v>161</v>
      </c>
      <c r="B61" s="19">
        <v>1154.81</v>
      </c>
      <c r="C61" t="s">
        <v>231</v>
      </c>
      <c r="D61" s="40"/>
    </row>
    <row r="62" spans="1:4" ht="15.75" x14ac:dyDescent="0.25">
      <c r="A62" s="18" t="s">
        <v>182</v>
      </c>
      <c r="B62" s="19"/>
      <c r="D62" s="40"/>
    </row>
    <row r="63" spans="1:4" ht="15.75" x14ac:dyDescent="0.25">
      <c r="A63" s="18" t="s">
        <v>164</v>
      </c>
      <c r="B63" s="19">
        <v>6563.41</v>
      </c>
      <c r="D63" s="40"/>
    </row>
    <row r="64" spans="1:4" ht="15.75" x14ac:dyDescent="0.25">
      <c r="A64" s="35" t="s">
        <v>224</v>
      </c>
      <c r="B64" s="36">
        <v>3980.22</v>
      </c>
      <c r="C64" t="s">
        <v>231</v>
      </c>
      <c r="D64" s="40"/>
    </row>
    <row r="65" spans="1:4" ht="15.75" x14ac:dyDescent="0.25">
      <c r="A65" s="33" t="s">
        <v>193</v>
      </c>
      <c r="B65" s="34">
        <v>50468.12</v>
      </c>
      <c r="C65" t="s">
        <v>228</v>
      </c>
      <c r="D65" s="40"/>
    </row>
    <row r="66" spans="1:4" ht="15.75" x14ac:dyDescent="0.25">
      <c r="A66" s="33" t="s">
        <v>215</v>
      </c>
      <c r="B66" s="34"/>
      <c r="D66" s="40"/>
    </row>
    <row r="67" spans="1:4" ht="15.75" x14ac:dyDescent="0.25">
      <c r="A67" s="31" t="s">
        <v>54</v>
      </c>
      <c r="B67" s="32">
        <v>25828.69</v>
      </c>
      <c r="C67" t="s">
        <v>231</v>
      </c>
      <c r="D67" s="40"/>
    </row>
    <row r="68" spans="1:4" ht="15.75" x14ac:dyDescent="0.25">
      <c r="A68" s="31" t="s">
        <v>21</v>
      </c>
      <c r="B68" s="32">
        <v>0</v>
      </c>
    </row>
    <row r="69" spans="1:4" ht="15.75" x14ac:dyDescent="0.25">
      <c r="A69" s="31" t="s">
        <v>20</v>
      </c>
      <c r="B69" s="32"/>
    </row>
    <row r="70" spans="1:4" ht="15.75" x14ac:dyDescent="0.25">
      <c r="A70" s="31" t="s">
        <v>19</v>
      </c>
      <c r="B70" s="32"/>
    </row>
    <row r="71" spans="1:4" ht="15.75" x14ac:dyDescent="0.25">
      <c r="A71" s="18" t="s">
        <v>216</v>
      </c>
      <c r="B71" s="19">
        <v>6969.1</v>
      </c>
    </row>
    <row r="72" spans="1:4" ht="15.75" x14ac:dyDescent="0.25">
      <c r="A72" s="18" t="s">
        <v>12</v>
      </c>
      <c r="B72" s="19"/>
    </row>
    <row r="73" spans="1:4" ht="15.75" x14ac:dyDescent="0.25">
      <c r="A73" s="33" t="s">
        <v>190</v>
      </c>
      <c r="B73" s="34"/>
    </row>
    <row r="74" spans="1:4" ht="15.75" x14ac:dyDescent="0.25">
      <c r="A74" s="33" t="s">
        <v>219</v>
      </c>
      <c r="B74" s="34">
        <v>2463.1999999999998</v>
      </c>
      <c r="C74" t="s">
        <v>231</v>
      </c>
    </row>
    <row r="75" spans="1:4" ht="15.75" x14ac:dyDescent="0.25">
      <c r="A75" s="33" t="s">
        <v>183</v>
      </c>
      <c r="B75" s="34">
        <v>1276.9000000000001</v>
      </c>
      <c r="C75" t="s">
        <v>228</v>
      </c>
    </row>
    <row r="76" spans="1:4" ht="15.75" x14ac:dyDescent="0.25">
      <c r="A76" s="33" t="s">
        <v>11</v>
      </c>
      <c r="B76" s="34">
        <v>1581.86</v>
      </c>
      <c r="C76" t="s">
        <v>231</v>
      </c>
    </row>
    <row r="77" spans="1:4" ht="15.75" x14ac:dyDescent="0.25">
      <c r="A77" s="7" t="s">
        <v>217</v>
      </c>
      <c r="B77" s="8">
        <v>84204.62</v>
      </c>
      <c r="C77" s="29" t="s">
        <v>231</v>
      </c>
    </row>
    <row r="78" spans="1:4" ht="15.75" x14ac:dyDescent="0.25">
      <c r="A78" s="7" t="s">
        <v>218</v>
      </c>
      <c r="B78" s="8">
        <v>27271.96</v>
      </c>
      <c r="C78" t="s">
        <v>231</v>
      </c>
    </row>
    <row r="79" spans="1:4" ht="15.75" x14ac:dyDescent="0.25">
      <c r="A79" s="7" t="s">
        <v>200</v>
      </c>
      <c r="B79" s="8">
        <v>57204.87</v>
      </c>
      <c r="C79" t="s">
        <v>228</v>
      </c>
      <c r="D79" s="2"/>
    </row>
    <row r="80" spans="1:4" ht="15.75" x14ac:dyDescent="0.25">
      <c r="A80" s="7" t="s">
        <v>79</v>
      </c>
      <c r="B80" s="8">
        <v>33692.199999999997</v>
      </c>
      <c r="C80" t="s">
        <v>231</v>
      </c>
      <c r="D80" s="2"/>
    </row>
    <row r="81" spans="1:4" ht="15.75" x14ac:dyDescent="0.25">
      <c r="A81" s="18" t="s">
        <v>169</v>
      </c>
      <c r="B81" s="19"/>
      <c r="D81" s="2"/>
    </row>
    <row r="82" spans="1:4" ht="15.75" x14ac:dyDescent="0.25">
      <c r="A82" s="18" t="s">
        <v>203</v>
      </c>
      <c r="B82" s="19">
        <v>3264.14</v>
      </c>
      <c r="D82" s="2"/>
    </row>
    <row r="83" spans="1:4" ht="15.75" x14ac:dyDescent="0.25">
      <c r="A83" s="31" t="s">
        <v>24</v>
      </c>
      <c r="B83" s="32">
        <v>5441.86</v>
      </c>
      <c r="C83" t="s">
        <v>231</v>
      </c>
    </row>
    <row r="84" spans="1:4" ht="15.75" x14ac:dyDescent="0.25">
      <c r="A84" s="18" t="s">
        <v>110</v>
      </c>
      <c r="B84" s="19">
        <v>22359.09</v>
      </c>
      <c r="C84" t="s">
        <v>231</v>
      </c>
    </row>
    <row r="85" spans="1:4" ht="15.75" x14ac:dyDescent="0.25">
      <c r="A85" s="18" t="s">
        <v>111</v>
      </c>
      <c r="B85" s="19"/>
    </row>
    <row r="86" spans="1:4" ht="15.75" x14ac:dyDescent="0.25">
      <c r="A86" s="4" t="s">
        <v>114</v>
      </c>
      <c r="B86" s="6">
        <v>0</v>
      </c>
    </row>
    <row r="87" spans="1:4" ht="15.75" x14ac:dyDescent="0.25">
      <c r="A87" s="18" t="s">
        <v>114</v>
      </c>
      <c r="B87" s="28">
        <f>SUM(B2:B85)</f>
        <v>932964.10999999975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junho</vt:lpstr>
      <vt:lpstr>julho</vt:lpstr>
      <vt:lpstr>Agosto</vt:lpstr>
      <vt:lpstr>Setembro</vt:lpstr>
      <vt:lpstr>Outubro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Antonio de Oliveira Alves</dc:creator>
  <cp:lastModifiedBy>Marcos Antonio de Oliveira Alves</cp:lastModifiedBy>
  <dcterms:created xsi:type="dcterms:W3CDTF">2023-06-30T19:28:30Z</dcterms:created>
  <dcterms:modified xsi:type="dcterms:W3CDTF">2023-10-30T18:21:18Z</dcterms:modified>
</cp:coreProperties>
</file>